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SVP Maires\Modèles\Elections\"/>
    </mc:Choice>
  </mc:AlternateContent>
  <bookViews>
    <workbookView xWindow="-15" yWindow="3075" windowWidth="5760" windowHeight="3105" tabRatio="639"/>
  </bookViews>
  <sheets>
    <sheet name="Instructions" sheetId="12" r:id="rId1"/>
    <sheet name="Listes " sheetId="9" r:id="rId2"/>
    <sheet name="Calcul" sheetId="1" r:id="rId3"/>
    <sheet name="Affichage" sheetId="11" r:id="rId4"/>
  </sheets>
  <externalReferences>
    <externalReference r:id="rId5"/>
  </externalReferences>
  <definedNames>
    <definedName name="CENTA" localSheetId="1">'Listes '!$K$7</definedName>
    <definedName name="CENTB" localSheetId="1">'Listes '!$K$8</definedName>
    <definedName name="DEUX_CENTS" localSheetId="1">'Listes '!$K$9</definedName>
    <definedName name="exprim">#REF!</definedName>
    <definedName name="exprimMoingt">#REF!</definedName>
    <definedName name="exprimTot">#REF!</definedName>
    <definedName name="_xlnm.Print_Titles" localSheetId="1">'Listes '!$3:$4</definedName>
    <definedName name="liste_moingt">#REF!</definedName>
    <definedName name="listes">'Listes '!$A$5:$J$136</definedName>
    <definedName name="QUATRE_CENTS" localSheetId="1">'Listes '!$K$10</definedName>
    <definedName name="SIX_CENTS" localSheetId="1">'Listes '!$K$11</definedName>
    <definedName name="T_CINQ" localSheetId="1">'Listes '!$N$11</definedName>
    <definedName name="T_DEUX" localSheetId="1">'Listes '!$N$8</definedName>
    <definedName name="T_QUATRE" localSheetId="1">'Listes '!$N$10</definedName>
    <definedName name="T_TROIS" localSheetId="1">'Listes '!$N$9</definedName>
    <definedName name="T_UN" localSheetId="1">'Listes '!$N$7</definedName>
    <definedName name="Tableau">'[1]liste '!$A$1:$I$99</definedName>
    <definedName name="_xlnm.Print_Area" localSheetId="2">Calcul!$A$1:$K$66</definedName>
  </definedNames>
  <calcPr calcId="152511" concurrentCalc="0"/>
</workbook>
</file>

<file path=xl/calcChain.xml><?xml version="1.0" encoding="utf-8"?>
<calcChain xmlns="http://schemas.openxmlformats.org/spreadsheetml/2006/main">
  <c r="H40" i="1" l="1"/>
  <c r="H5" i="9"/>
  <c r="I40" i="1"/>
  <c r="H38" i="9"/>
  <c r="K40" i="1"/>
  <c r="H104" i="9"/>
  <c r="J40" i="1"/>
  <c r="H71" i="9"/>
  <c r="I5" i="9"/>
  <c r="A5" i="9"/>
  <c r="A6" i="9"/>
  <c r="A7" i="9"/>
  <c r="A8" i="9"/>
  <c r="F7" i="1"/>
  <c r="F10" i="1"/>
  <c r="F13" i="1"/>
  <c r="F16" i="1"/>
  <c r="F19" i="1"/>
  <c r="F22" i="1"/>
  <c r="F25" i="1"/>
  <c r="F28" i="1"/>
  <c r="F31" i="1"/>
  <c r="F34" i="1"/>
  <c r="F37" i="1"/>
  <c r="F40" i="1"/>
  <c r="H41" i="1"/>
  <c r="H45" i="1"/>
  <c r="H47" i="1"/>
  <c r="G7" i="1"/>
  <c r="G10" i="1"/>
  <c r="G13" i="1"/>
  <c r="G16" i="1"/>
  <c r="G19" i="1"/>
  <c r="G22" i="1"/>
  <c r="G25" i="1"/>
  <c r="G28" i="1"/>
  <c r="G31" i="1"/>
  <c r="G34" i="1"/>
  <c r="G37" i="1"/>
  <c r="G40" i="1"/>
  <c r="J41" i="1"/>
  <c r="J45" i="1"/>
  <c r="K41" i="1"/>
  <c r="K45" i="1"/>
  <c r="H49" i="1"/>
  <c r="H50" i="1"/>
  <c r="J49" i="1"/>
  <c r="J50" i="1"/>
  <c r="K49" i="1"/>
  <c r="K50" i="1"/>
  <c r="I41" i="1"/>
  <c r="I49" i="1"/>
  <c r="I50" i="1"/>
  <c r="G50" i="1"/>
  <c r="J47" i="1"/>
  <c r="K47" i="1"/>
  <c r="I45" i="1"/>
  <c r="I47" i="1"/>
  <c r="L47" i="1"/>
  <c r="G48" i="1"/>
  <c r="G51" i="1"/>
  <c r="H52" i="1"/>
  <c r="H54" i="1"/>
  <c r="I52" i="1"/>
  <c r="I54" i="1"/>
  <c r="J52" i="1"/>
  <c r="J54" i="1"/>
  <c r="K52" i="1"/>
  <c r="K54" i="1"/>
  <c r="H55" i="1"/>
  <c r="L52" i="1"/>
  <c r="G53" i="1"/>
  <c r="H56" i="1"/>
  <c r="H58" i="1"/>
  <c r="I55" i="1"/>
  <c r="I56" i="1"/>
  <c r="I58" i="1"/>
  <c r="J55" i="1"/>
  <c r="J56" i="1"/>
  <c r="J58" i="1"/>
  <c r="K55" i="1"/>
  <c r="K56" i="1"/>
  <c r="K58" i="1"/>
  <c r="H59" i="1"/>
  <c r="L56" i="1"/>
  <c r="G57" i="1"/>
  <c r="H60" i="1"/>
  <c r="H62" i="1"/>
  <c r="I59" i="1"/>
  <c r="I60" i="1"/>
  <c r="I62" i="1"/>
  <c r="J59" i="1"/>
  <c r="J60" i="1"/>
  <c r="J62" i="1"/>
  <c r="K59" i="1"/>
  <c r="K60" i="1"/>
  <c r="K62" i="1"/>
  <c r="H63" i="1"/>
  <c r="L60" i="1"/>
  <c r="G61" i="1"/>
  <c r="H64" i="1"/>
  <c r="H66" i="1"/>
  <c r="G5" i="9"/>
  <c r="D5" i="9"/>
  <c r="E5" i="9"/>
  <c r="J5" i="9"/>
  <c r="D6" i="9"/>
  <c r="E6" i="9"/>
  <c r="D7" i="9"/>
  <c r="E7" i="9"/>
  <c r="D8" i="9"/>
  <c r="E8" i="9"/>
  <c r="A9" i="9"/>
  <c r="D9" i="9"/>
  <c r="E9" i="9"/>
  <c r="A10" i="9"/>
  <c r="D10" i="9"/>
  <c r="E10" i="9"/>
  <c r="A11" i="9"/>
  <c r="D11" i="9"/>
  <c r="E11" i="9"/>
  <c r="A12" i="9"/>
  <c r="D12" i="9"/>
  <c r="E12" i="9"/>
  <c r="A13" i="9"/>
  <c r="D13" i="9"/>
  <c r="E13" i="9"/>
  <c r="A14" i="9"/>
  <c r="D14" i="9"/>
  <c r="E14" i="9"/>
  <c r="A15" i="9"/>
  <c r="D15" i="9"/>
  <c r="E15" i="9"/>
  <c r="A16" i="9"/>
  <c r="D16" i="9"/>
  <c r="E16" i="9"/>
  <c r="A17" i="9"/>
  <c r="D17" i="9"/>
  <c r="E17" i="9"/>
  <c r="A18" i="9"/>
  <c r="D18" i="9"/>
  <c r="E18" i="9"/>
  <c r="A19" i="9"/>
  <c r="D19" i="9"/>
  <c r="E19" i="9"/>
  <c r="A20" i="9"/>
  <c r="D20" i="9"/>
  <c r="E20" i="9"/>
  <c r="A21" i="9"/>
  <c r="D21" i="9"/>
  <c r="E21" i="9"/>
  <c r="A22" i="9"/>
  <c r="D22" i="9"/>
  <c r="E22" i="9"/>
  <c r="A23" i="9"/>
  <c r="D23" i="9"/>
  <c r="E23" i="9"/>
  <c r="A24" i="9"/>
  <c r="D24" i="9"/>
  <c r="E24" i="9"/>
  <c r="A25" i="9"/>
  <c r="D25" i="9"/>
  <c r="E25" i="9"/>
  <c r="A26" i="9"/>
  <c r="D26" i="9"/>
  <c r="E26" i="9"/>
  <c r="A27" i="9"/>
  <c r="D27" i="9"/>
  <c r="E27" i="9"/>
  <c r="A28" i="9"/>
  <c r="D28" i="9"/>
  <c r="E28" i="9"/>
  <c r="A29" i="9"/>
  <c r="D29" i="9"/>
  <c r="E29" i="9"/>
  <c r="A30" i="9"/>
  <c r="D30" i="9"/>
  <c r="E30" i="9"/>
  <c r="A31" i="9"/>
  <c r="D31" i="9"/>
  <c r="E31" i="9"/>
  <c r="A32" i="9"/>
  <c r="D32" i="9"/>
  <c r="E32" i="9"/>
  <c r="A33" i="9"/>
  <c r="D33" i="9"/>
  <c r="E33" i="9"/>
  <c r="A34" i="9"/>
  <c r="D34" i="9"/>
  <c r="E34" i="9"/>
  <c r="A35" i="9"/>
  <c r="D35" i="9"/>
  <c r="E35" i="9"/>
  <c r="A36" i="9"/>
  <c r="D36" i="9"/>
  <c r="E36" i="9"/>
  <c r="A37" i="9"/>
  <c r="D37" i="9"/>
  <c r="E37" i="9"/>
  <c r="I38" i="9"/>
  <c r="A38" i="9"/>
  <c r="I63" i="1"/>
  <c r="I64" i="1"/>
  <c r="I66" i="1"/>
  <c r="G38" i="9"/>
  <c r="D38" i="9"/>
  <c r="E38" i="9"/>
  <c r="A39" i="9"/>
  <c r="D39" i="9"/>
  <c r="E39" i="9"/>
  <c r="A40" i="9"/>
  <c r="D40" i="9"/>
  <c r="E40" i="9"/>
  <c r="A41" i="9"/>
  <c r="D41" i="9"/>
  <c r="E41" i="9"/>
  <c r="A42" i="9"/>
  <c r="D42" i="9"/>
  <c r="E42" i="9"/>
  <c r="A43" i="9"/>
  <c r="D43" i="9"/>
  <c r="E43" i="9"/>
  <c r="A44" i="9"/>
  <c r="D44" i="9"/>
  <c r="E44" i="9"/>
  <c r="A45" i="9"/>
  <c r="D45" i="9"/>
  <c r="E45" i="9"/>
  <c r="A46" i="9"/>
  <c r="D46" i="9"/>
  <c r="E46" i="9"/>
  <c r="A47" i="9"/>
  <c r="D47" i="9"/>
  <c r="E47" i="9"/>
  <c r="A48" i="9"/>
  <c r="D48" i="9"/>
  <c r="E48" i="9"/>
  <c r="A49" i="9"/>
  <c r="D49" i="9"/>
  <c r="E49" i="9"/>
  <c r="A50" i="9"/>
  <c r="D50" i="9"/>
  <c r="E50" i="9"/>
  <c r="A51" i="9"/>
  <c r="D51" i="9"/>
  <c r="E51" i="9"/>
  <c r="A52" i="9"/>
  <c r="D52" i="9"/>
  <c r="E52" i="9"/>
  <c r="A53" i="9"/>
  <c r="D53" i="9"/>
  <c r="E53" i="9"/>
  <c r="A54" i="9"/>
  <c r="D54" i="9"/>
  <c r="E54" i="9"/>
  <c r="A55" i="9"/>
  <c r="D55" i="9"/>
  <c r="E55" i="9"/>
  <c r="A56" i="9"/>
  <c r="D56" i="9"/>
  <c r="E56" i="9"/>
  <c r="A57" i="9"/>
  <c r="D57" i="9"/>
  <c r="E57" i="9"/>
  <c r="A58" i="9"/>
  <c r="D58" i="9"/>
  <c r="E58" i="9"/>
  <c r="A59" i="9"/>
  <c r="D59" i="9"/>
  <c r="E59" i="9"/>
  <c r="A60" i="9"/>
  <c r="D60" i="9"/>
  <c r="E60" i="9"/>
  <c r="A61" i="9"/>
  <c r="D61" i="9"/>
  <c r="E61" i="9"/>
  <c r="A62" i="9"/>
  <c r="D62" i="9"/>
  <c r="E62" i="9"/>
  <c r="A63" i="9"/>
  <c r="D63" i="9"/>
  <c r="E63" i="9"/>
  <c r="A64" i="9"/>
  <c r="D64" i="9"/>
  <c r="E64" i="9"/>
  <c r="A65" i="9"/>
  <c r="D65" i="9"/>
  <c r="E65" i="9"/>
  <c r="A66" i="9"/>
  <c r="D66" i="9"/>
  <c r="E66" i="9"/>
  <c r="A67" i="9"/>
  <c r="D67" i="9"/>
  <c r="E67" i="9"/>
  <c r="A68" i="9"/>
  <c r="D68" i="9"/>
  <c r="E68" i="9"/>
  <c r="A69" i="9"/>
  <c r="D69" i="9"/>
  <c r="E69" i="9"/>
  <c r="A70" i="9"/>
  <c r="D70" i="9"/>
  <c r="E70" i="9"/>
  <c r="I71" i="9"/>
  <c r="A71" i="9"/>
  <c r="J63" i="1"/>
  <c r="J64" i="1"/>
  <c r="J66" i="1"/>
  <c r="G71" i="9"/>
  <c r="D71" i="9"/>
  <c r="E71" i="9"/>
  <c r="J71" i="9"/>
  <c r="A72" i="9"/>
  <c r="D72" i="9"/>
  <c r="E72" i="9"/>
  <c r="A73" i="9"/>
  <c r="D73" i="9"/>
  <c r="E73" i="9"/>
  <c r="A74" i="9"/>
  <c r="D74" i="9"/>
  <c r="E74" i="9"/>
  <c r="A75" i="9"/>
  <c r="D75" i="9"/>
  <c r="E75" i="9"/>
  <c r="A76" i="9"/>
  <c r="D76" i="9"/>
  <c r="E76" i="9"/>
  <c r="A77" i="9"/>
  <c r="D77" i="9"/>
  <c r="E77" i="9"/>
  <c r="A78" i="9"/>
  <c r="D78" i="9"/>
  <c r="E78" i="9"/>
  <c r="A79" i="9"/>
  <c r="D79" i="9"/>
  <c r="E79" i="9"/>
  <c r="A80" i="9"/>
  <c r="D80" i="9"/>
  <c r="E80" i="9"/>
  <c r="A81" i="9"/>
  <c r="D81" i="9"/>
  <c r="E81" i="9"/>
  <c r="A82" i="9"/>
  <c r="D82" i="9"/>
  <c r="E82" i="9"/>
  <c r="A83" i="9"/>
  <c r="D83" i="9"/>
  <c r="E83" i="9"/>
  <c r="A84" i="9"/>
  <c r="D84" i="9"/>
  <c r="E84" i="9"/>
  <c r="A85" i="9"/>
  <c r="D85" i="9"/>
  <c r="E85" i="9"/>
  <c r="A86" i="9"/>
  <c r="D86" i="9"/>
  <c r="E86" i="9"/>
  <c r="A87" i="9"/>
  <c r="D87" i="9"/>
  <c r="E87" i="9"/>
  <c r="A88" i="9"/>
  <c r="D88" i="9"/>
  <c r="E88" i="9"/>
  <c r="A89" i="9"/>
  <c r="D89" i="9"/>
  <c r="E89" i="9"/>
  <c r="A90" i="9"/>
  <c r="D90" i="9"/>
  <c r="E90" i="9"/>
  <c r="A91" i="9"/>
  <c r="D91" i="9"/>
  <c r="E91" i="9"/>
  <c r="A92" i="9"/>
  <c r="D92" i="9"/>
  <c r="E92" i="9"/>
  <c r="A93" i="9"/>
  <c r="D93" i="9"/>
  <c r="E93" i="9"/>
  <c r="A94" i="9"/>
  <c r="D94" i="9"/>
  <c r="E94" i="9"/>
  <c r="A95" i="9"/>
  <c r="D95" i="9"/>
  <c r="E95" i="9"/>
  <c r="A96" i="9"/>
  <c r="D96" i="9"/>
  <c r="E96" i="9"/>
  <c r="A97" i="9"/>
  <c r="D97" i="9"/>
  <c r="E97" i="9"/>
  <c r="A98" i="9"/>
  <c r="D98" i="9"/>
  <c r="E98" i="9"/>
  <c r="A99" i="9"/>
  <c r="D99" i="9"/>
  <c r="E99" i="9"/>
  <c r="A100" i="9"/>
  <c r="D100" i="9"/>
  <c r="E100" i="9"/>
  <c r="A101" i="9"/>
  <c r="D101" i="9"/>
  <c r="E101" i="9"/>
  <c r="A102" i="9"/>
  <c r="D102" i="9"/>
  <c r="E102" i="9"/>
  <c r="A103" i="9"/>
  <c r="D103" i="9"/>
  <c r="E103" i="9"/>
  <c r="I104" i="9"/>
  <c r="A104" i="9"/>
  <c r="K63" i="1"/>
  <c r="K64" i="1"/>
  <c r="K66" i="1"/>
  <c r="G104" i="9"/>
  <c r="D104" i="9"/>
  <c r="E104" i="9"/>
  <c r="J104" i="9"/>
  <c r="A105" i="9"/>
  <c r="D105" i="9"/>
  <c r="E105" i="9"/>
  <c r="A106" i="9"/>
  <c r="D106" i="9"/>
  <c r="E106" i="9"/>
  <c r="A107" i="9"/>
  <c r="D107" i="9"/>
  <c r="E107" i="9"/>
  <c r="A108" i="9"/>
  <c r="D108" i="9"/>
  <c r="E108" i="9"/>
  <c r="A109" i="9"/>
  <c r="D109" i="9"/>
  <c r="E109" i="9"/>
  <c r="A110" i="9"/>
  <c r="D110" i="9"/>
  <c r="E110" i="9"/>
  <c r="A111" i="9"/>
  <c r="D111" i="9"/>
  <c r="E111" i="9"/>
  <c r="A112" i="9"/>
  <c r="D112" i="9"/>
  <c r="E112" i="9"/>
  <c r="A113" i="9"/>
  <c r="D113" i="9"/>
  <c r="E113" i="9"/>
  <c r="A114" i="9"/>
  <c r="D114" i="9"/>
  <c r="E114" i="9"/>
  <c r="A115" i="9"/>
  <c r="D115" i="9"/>
  <c r="E115" i="9"/>
  <c r="A116" i="9"/>
  <c r="D116" i="9"/>
  <c r="E116" i="9"/>
  <c r="A117" i="9"/>
  <c r="D117" i="9"/>
  <c r="E117" i="9"/>
  <c r="A118" i="9"/>
  <c r="D118" i="9"/>
  <c r="E118" i="9"/>
  <c r="A119" i="9"/>
  <c r="D119" i="9"/>
  <c r="E119" i="9"/>
  <c r="A120" i="9"/>
  <c r="D120" i="9"/>
  <c r="E120" i="9"/>
  <c r="A121" i="9"/>
  <c r="D121" i="9"/>
  <c r="E121" i="9"/>
  <c r="A122" i="9"/>
  <c r="D122" i="9"/>
  <c r="E122" i="9"/>
  <c r="A123" i="9"/>
  <c r="D123" i="9"/>
  <c r="E123" i="9"/>
  <c r="A124" i="9"/>
  <c r="D124" i="9"/>
  <c r="E124" i="9"/>
  <c r="A125" i="9"/>
  <c r="D125" i="9"/>
  <c r="E125" i="9"/>
  <c r="A126" i="9"/>
  <c r="D126" i="9"/>
  <c r="E126" i="9"/>
  <c r="A127" i="9"/>
  <c r="D127" i="9"/>
  <c r="E127" i="9"/>
  <c r="A128" i="9"/>
  <c r="D128" i="9"/>
  <c r="E128" i="9"/>
  <c r="A129" i="9"/>
  <c r="D129" i="9"/>
  <c r="E129" i="9"/>
  <c r="A130" i="9"/>
  <c r="D130" i="9"/>
  <c r="E130" i="9"/>
  <c r="A131" i="9"/>
  <c r="D131" i="9"/>
  <c r="E131" i="9"/>
  <c r="A132" i="9"/>
  <c r="D132" i="9"/>
  <c r="E132" i="9"/>
  <c r="A133" i="9"/>
  <c r="D133" i="9"/>
  <c r="E133" i="9"/>
  <c r="A134" i="9"/>
  <c r="D134" i="9"/>
  <c r="E134" i="9"/>
  <c r="A135" i="9"/>
  <c r="D135" i="9"/>
  <c r="E135" i="9"/>
  <c r="A136" i="9"/>
  <c r="D136" i="9"/>
  <c r="E136" i="9"/>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D46" i="11"/>
  <c r="E47" i="11"/>
  <c r="D47" i="11"/>
  <c r="E48" i="11"/>
  <c r="D48" i="11"/>
  <c r="E49" i="11"/>
  <c r="D49" i="11"/>
  <c r="E50" i="11"/>
  <c r="D50" i="11"/>
  <c r="E51" i="11"/>
  <c r="D51" i="11"/>
  <c r="E52" i="11"/>
  <c r="D52" i="11"/>
  <c r="E53" i="11"/>
  <c r="D53" i="11"/>
  <c r="E54" i="11"/>
  <c r="D54" i="11"/>
  <c r="E55" i="11"/>
  <c r="D55" i="11"/>
  <c r="E56" i="11"/>
  <c r="D56" i="11"/>
  <c r="E57" i="11"/>
  <c r="D57" i="11"/>
  <c r="E58" i="11"/>
  <c r="D58" i="11"/>
  <c r="E59" i="11"/>
  <c r="D59" i="11"/>
  <c r="E60" i="11"/>
  <c r="D60" i="11"/>
  <c r="E61" i="11"/>
  <c r="D61" i="11"/>
  <c r="E62" i="11"/>
  <c r="D62" i="11"/>
  <c r="E63" i="11"/>
  <c r="D63" i="11"/>
  <c r="E64" i="11"/>
  <c r="D64" i="11"/>
  <c r="E65" i="11"/>
  <c r="D65" i="11"/>
  <c r="E66" i="11"/>
  <c r="D66" i="11"/>
  <c r="E67" i="11"/>
  <c r="D67" i="11"/>
  <c r="E68" i="11"/>
  <c r="D68" i="11"/>
  <c r="E69" i="11"/>
  <c r="D69" i="11"/>
  <c r="E70" i="11"/>
  <c r="D70" i="11"/>
  <c r="G46" i="11"/>
  <c r="H47" i="11"/>
  <c r="G47" i="11"/>
  <c r="H48" i="11"/>
  <c r="G48" i="11"/>
  <c r="H49" i="11"/>
  <c r="G49" i="11"/>
  <c r="H50" i="11"/>
  <c r="G50" i="11"/>
  <c r="H51" i="11"/>
  <c r="G51" i="11"/>
  <c r="H52" i="11"/>
  <c r="G52" i="11"/>
  <c r="H53" i="11"/>
  <c r="G53" i="11"/>
  <c r="H54" i="11"/>
  <c r="G54" i="11"/>
  <c r="H55" i="11"/>
  <c r="G55" i="11"/>
  <c r="H56" i="11"/>
  <c r="G56" i="11"/>
  <c r="H57" i="11"/>
  <c r="G57" i="11"/>
  <c r="H58" i="11"/>
  <c r="G58" i="11"/>
  <c r="H59" i="11"/>
  <c r="G59" i="11"/>
  <c r="H60" i="11"/>
  <c r="G60" i="11"/>
  <c r="H61" i="11"/>
  <c r="G61" i="11"/>
  <c r="H62" i="11"/>
  <c r="G62" i="11"/>
  <c r="H63" i="11"/>
  <c r="G63" i="11"/>
  <c r="H64" i="11"/>
  <c r="G64" i="11"/>
  <c r="H65" i="11"/>
  <c r="G65" i="11"/>
  <c r="H66" i="11"/>
  <c r="G66" i="11"/>
  <c r="H67" i="11"/>
  <c r="G67" i="11"/>
  <c r="H68" i="11"/>
  <c r="G68" i="11"/>
  <c r="H69" i="11"/>
  <c r="G69" i="11"/>
  <c r="H70" i="11"/>
  <c r="G70" i="11"/>
  <c r="J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E71" i="11"/>
  <c r="E72" i="11"/>
  <c r="E73" i="11"/>
  <c r="E74" i="11"/>
  <c r="E75" i="11"/>
  <c r="E76" i="11"/>
  <c r="E77" i="11"/>
  <c r="E78" i="11"/>
  <c r="H71" i="11"/>
  <c r="H72" i="11"/>
  <c r="H73" i="11"/>
  <c r="H74" i="11"/>
  <c r="H75" i="11"/>
  <c r="H76" i="11"/>
  <c r="H77" i="11"/>
  <c r="H78" i="11"/>
  <c r="B70" i="11"/>
  <c r="B71" i="11"/>
  <c r="B72" i="11"/>
  <c r="B73" i="11"/>
  <c r="B74" i="11"/>
  <c r="B75" i="11"/>
  <c r="B76" i="11"/>
  <c r="B77" i="11"/>
  <c r="B78" i="11"/>
  <c r="J38" i="9"/>
  <c r="B63" i="11"/>
  <c r="B64" i="11"/>
  <c r="B65" i="11"/>
  <c r="B66" i="11"/>
  <c r="B67" i="11"/>
  <c r="B68" i="11"/>
  <c r="B69" i="11"/>
  <c r="I38" i="1"/>
  <c r="J38" i="1"/>
  <c r="K38" i="1"/>
  <c r="H38" i="1"/>
  <c r="I35" i="1"/>
  <c r="J35" i="1"/>
  <c r="K35" i="1"/>
  <c r="H35" i="1"/>
  <c r="I32" i="1"/>
  <c r="J32" i="1"/>
  <c r="K32" i="1"/>
  <c r="H32" i="1"/>
  <c r="D38" i="1"/>
  <c r="D35" i="1"/>
  <c r="D32" i="1"/>
  <c r="D40" i="1"/>
  <c r="E40" i="1"/>
  <c r="C40" i="1"/>
  <c r="A3" i="1"/>
  <c r="I5" i="11"/>
  <c r="E3" i="11"/>
  <c r="E1" i="11"/>
  <c r="F34" i="11"/>
  <c r="F33" i="11"/>
  <c r="F32" i="11"/>
  <c r="F29" i="11"/>
  <c r="F28" i="11"/>
  <c r="F27" i="11"/>
  <c r="F24" i="11"/>
  <c r="F23" i="11"/>
  <c r="F22" i="11"/>
  <c r="F17" i="11"/>
  <c r="G138" i="9"/>
  <c r="J44" i="11"/>
  <c r="G44" i="11"/>
  <c r="D44" i="11"/>
  <c r="A44" i="11"/>
  <c r="G66" i="1"/>
  <c r="L64" i="1"/>
  <c r="G65" i="1"/>
  <c r="F8" i="11"/>
  <c r="C11" i="11"/>
  <c r="F11" i="11"/>
  <c r="C13" i="11"/>
  <c r="D41" i="1"/>
  <c r="K8" i="11"/>
  <c r="C8" i="11"/>
  <c r="K46" i="11"/>
  <c r="J48" i="11"/>
  <c r="J49" i="11"/>
  <c r="J50" i="11"/>
  <c r="J51" i="11"/>
  <c r="J52" i="11"/>
  <c r="J53" i="11"/>
  <c r="J54" i="11"/>
  <c r="J55" i="11"/>
  <c r="J56" i="11"/>
  <c r="J57" i="11"/>
  <c r="J58" i="11"/>
  <c r="J59" i="11"/>
  <c r="J60" i="11"/>
  <c r="J61" i="11"/>
  <c r="J62" i="11"/>
  <c r="J63" i="11"/>
  <c r="J64" i="11"/>
  <c r="J65" i="11"/>
  <c r="J66" i="11"/>
  <c r="J67" i="11"/>
  <c r="J68" i="11"/>
  <c r="J69" i="11"/>
  <c r="J70" i="11"/>
  <c r="J47" i="11"/>
  <c r="H46" i="11"/>
  <c r="E46" i="11"/>
  <c r="B47" i="11"/>
  <c r="B48" i="11"/>
  <c r="B49" i="11"/>
  <c r="B50" i="11"/>
  <c r="B51" i="11"/>
  <c r="B52" i="11"/>
  <c r="B53" i="11"/>
  <c r="B54" i="11"/>
  <c r="B55" i="11"/>
  <c r="B56" i="11"/>
  <c r="B57" i="11"/>
  <c r="B58" i="11"/>
  <c r="B59" i="11"/>
  <c r="B60" i="11"/>
  <c r="B61" i="11"/>
  <c r="B62" i="11"/>
  <c r="B46" i="11"/>
  <c r="J41" i="11"/>
  <c r="G41" i="11"/>
  <c r="D41" i="11"/>
  <c r="A41" i="11"/>
  <c r="E32" i="11"/>
  <c r="E27" i="11"/>
  <c r="E22" i="11"/>
  <c r="E17" i="11"/>
  <c r="A32" i="11"/>
  <c r="A27" i="11"/>
  <c r="A22" i="11"/>
  <c r="F19" i="11"/>
  <c r="F18" i="11"/>
  <c r="A17" i="11"/>
  <c r="K5" i="1"/>
  <c r="J5" i="1"/>
  <c r="I5" i="1"/>
  <c r="H5" i="1"/>
  <c r="I138" i="9"/>
  <c r="H138" i="9"/>
  <c r="K43" i="1"/>
  <c r="J43" i="1"/>
  <c r="J8" i="1"/>
  <c r="J11" i="1"/>
  <c r="J14" i="1"/>
  <c r="J17" i="1"/>
  <c r="J20" i="1"/>
  <c r="J23" i="1"/>
  <c r="J26" i="1"/>
  <c r="J29" i="1"/>
  <c r="G41" i="1"/>
  <c r="F41" i="1"/>
  <c r="E41" i="1"/>
  <c r="K8" i="1"/>
  <c r="K11" i="1"/>
  <c r="K14" i="1"/>
  <c r="K17" i="1"/>
  <c r="K20" i="1"/>
  <c r="K23" i="1"/>
  <c r="K26" i="1"/>
  <c r="K29" i="1"/>
  <c r="I29" i="1"/>
  <c r="H29" i="1"/>
  <c r="I26" i="1"/>
  <c r="H26" i="1"/>
  <c r="I23" i="1"/>
  <c r="H23" i="1"/>
  <c r="I20" i="1"/>
  <c r="H20" i="1"/>
  <c r="I17" i="1"/>
  <c r="H17" i="1"/>
  <c r="I14" i="1"/>
  <c r="H14" i="1"/>
  <c r="I11" i="1"/>
  <c r="H11" i="1"/>
  <c r="I8" i="1"/>
  <c r="H8" i="1"/>
  <c r="I43" i="1"/>
  <c r="H43" i="1"/>
  <c r="D29" i="1"/>
  <c r="D26" i="1"/>
  <c r="D23" i="1"/>
  <c r="D20" i="1"/>
  <c r="D17" i="1"/>
  <c r="D14" i="1"/>
  <c r="D11" i="1"/>
  <c r="D8" i="1"/>
</calcChain>
</file>

<file path=xl/comments1.xml><?xml version="1.0" encoding="utf-8"?>
<comments xmlns="http://schemas.openxmlformats.org/spreadsheetml/2006/main">
  <authors>
    <author>Jean - Paul Chouvellon</author>
  </authors>
  <commentList>
    <comment ref="G138" authorId="0" shapeId="0">
      <text>
        <r>
          <rPr>
            <b/>
            <sz val="10"/>
            <color indexed="81"/>
            <rFont val="Tahoma"/>
            <family val="2"/>
          </rPr>
          <t>Jean - Paul Chouvellon:</t>
        </r>
        <r>
          <rPr>
            <sz val="10"/>
            <color indexed="81"/>
            <rFont val="Tahoma"/>
            <family val="2"/>
          </rPr>
          <t xml:space="preserve">
Test</t>
        </r>
      </text>
    </comment>
  </commentList>
</comments>
</file>

<file path=xl/sharedStrings.xml><?xml version="1.0" encoding="utf-8"?>
<sst xmlns="http://schemas.openxmlformats.org/spreadsheetml/2006/main" count="255" uniqueCount="219">
  <si>
    <t>INSCRITS</t>
  </si>
  <si>
    <t>VOTANTS</t>
  </si>
  <si>
    <t>EXPRIMES</t>
  </si>
  <si>
    <t>TOTAUX</t>
  </si>
  <si>
    <t xml:space="preserve">MAJORITE ABSOLUE </t>
  </si>
  <si>
    <t>NOMBRE DE SIEGES A ATTRIBUER</t>
  </si>
  <si>
    <t>1ER RESTE</t>
  </si>
  <si>
    <t>ATTRIBUTION AUX PLUS DE 5 %</t>
  </si>
  <si>
    <t>SUFFRAGES EXPRIMES UTILES</t>
  </si>
  <si>
    <t>QUOTIENT</t>
  </si>
  <si>
    <t>2EME ATTRIBUTION</t>
  </si>
  <si>
    <t>2EME RESTE</t>
  </si>
  <si>
    <t>1ERE MOYENNE DES LISTES</t>
  </si>
  <si>
    <t>PLUS FORTE MOYENNE</t>
  </si>
  <si>
    <t>3EME ATTRIBUTION</t>
  </si>
  <si>
    <t>3EME RESTE</t>
  </si>
  <si>
    <t>2EME MOYENNE DES LISTES</t>
  </si>
  <si>
    <t>4EME ATTRIBUTION</t>
  </si>
  <si>
    <t>4EME RESTE</t>
  </si>
  <si>
    <t>Votants</t>
  </si>
  <si>
    <t>Bl/nuls</t>
  </si>
  <si>
    <t>Exprimés</t>
  </si>
  <si>
    <t>Vérification</t>
  </si>
  <si>
    <t>Bureaux</t>
  </si>
  <si>
    <t>Inscrits</t>
  </si>
  <si>
    <t>Num</t>
  </si>
  <si>
    <t>BLANCS OU NULS</t>
  </si>
  <si>
    <t>voix</t>
  </si>
  <si>
    <t>soit</t>
  </si>
  <si>
    <t>sièges</t>
  </si>
  <si>
    <t>Ordre</t>
  </si>
  <si>
    <t>Nom prénom</t>
  </si>
  <si>
    <t>Listes</t>
  </si>
  <si>
    <t>Elus</t>
  </si>
  <si>
    <t>Titre de la liste</t>
  </si>
  <si>
    <t>sièges obtenus</t>
  </si>
  <si>
    <t>% des voix obtenues</t>
  </si>
  <si>
    <t>Voix obtenues</t>
  </si>
  <si>
    <t>NOMBRE  DE SIEGES OBTENUS</t>
  </si>
  <si>
    <t>Classement</t>
  </si>
  <si>
    <t>des suffrages exprimés</t>
  </si>
  <si>
    <t>Pour la liste</t>
  </si>
  <si>
    <t>1ERE ATTRIBUTION MAJORITAIRE</t>
  </si>
  <si>
    <t>3EME MOYENNE DES LISTES</t>
  </si>
  <si>
    <t>5EME ATTRIBUTION</t>
  </si>
  <si>
    <t>5EME RESTE</t>
  </si>
  <si>
    <t>conduite par</t>
  </si>
  <si>
    <t>Liste A</t>
  </si>
  <si>
    <t>Liste B</t>
  </si>
  <si>
    <t>Liste C</t>
  </si>
  <si>
    <t>Liste D</t>
  </si>
  <si>
    <t>Sont donc élus au conseil municipal :</t>
  </si>
  <si>
    <t xml:space="preserve"> -</t>
  </si>
  <si>
    <t>Si vous avez plus de bureaux ou plus de listes, il faut reparamétrer…</t>
  </si>
  <si>
    <t xml:space="preserve">soit un taux de participation de </t>
  </si>
  <si>
    <r>
      <t xml:space="preserve">Dans l'onglet </t>
    </r>
    <r>
      <rPr>
        <b/>
        <sz val="10"/>
        <rFont val="Arial"/>
        <family val="2"/>
      </rPr>
      <t xml:space="preserve">Calcul, </t>
    </r>
    <r>
      <rPr>
        <sz val="10"/>
        <rFont val="Arial"/>
        <family val="2"/>
      </rPr>
      <t>vous devez mettre à jour les 2 premières lignes (date et tour)</t>
    </r>
  </si>
  <si>
    <t xml:space="preserve">PROCLAMATION DES RESULTATS </t>
  </si>
  <si>
    <t>1er tour</t>
  </si>
  <si>
    <r>
      <t xml:space="preserve">En ce qui concerne l'onglet </t>
    </r>
    <r>
      <rPr>
        <b/>
        <sz val="10"/>
        <rFont val="Arial"/>
        <family val="2"/>
      </rPr>
      <t>Affichage</t>
    </r>
    <r>
      <rPr>
        <sz val="10"/>
        <rFont val="Arial"/>
        <family val="2"/>
      </rPr>
      <t xml:space="preserve"> il n'y a rien à faire tout se met à jour en automatique d'après les autres onglets</t>
    </r>
  </si>
  <si>
    <t>Commune de Ma commune</t>
  </si>
  <si>
    <t>A</t>
  </si>
  <si>
    <t>B</t>
  </si>
  <si>
    <t>C</t>
  </si>
  <si>
    <t>D</t>
  </si>
  <si>
    <t>E</t>
  </si>
  <si>
    <t>F</t>
  </si>
  <si>
    <t>G</t>
  </si>
  <si>
    <t>H</t>
  </si>
  <si>
    <t>I</t>
  </si>
  <si>
    <t>J</t>
  </si>
  <si>
    <t>K</t>
  </si>
  <si>
    <t xml:space="preserve">Listes candidats aux élections municipales de la </t>
  </si>
  <si>
    <t>Monsieur A</t>
  </si>
  <si>
    <t>Madame B</t>
  </si>
  <si>
    <t>Monsieur C</t>
  </si>
  <si>
    <t>Monsieur 1</t>
  </si>
  <si>
    <t>Monsieur 3</t>
  </si>
  <si>
    <t>Monsieur 5</t>
  </si>
  <si>
    <t>Monsieur 7</t>
  </si>
  <si>
    <t>Monsieur 9</t>
  </si>
  <si>
    <t>Monsieur 11</t>
  </si>
  <si>
    <t>Monsieur 13</t>
  </si>
  <si>
    <t>Monsieur 15</t>
  </si>
  <si>
    <t>Monsieur 17</t>
  </si>
  <si>
    <t>Monsieur 19</t>
  </si>
  <si>
    <t>Monsieur 21</t>
  </si>
  <si>
    <t>Monsieur 23</t>
  </si>
  <si>
    <t>Monsieur 25</t>
  </si>
  <si>
    <t>Monsieur 27</t>
  </si>
  <si>
    <t>Monsieur 29</t>
  </si>
  <si>
    <t>Monsieur 31</t>
  </si>
  <si>
    <t>Monsieur 33</t>
  </si>
  <si>
    <t>Madame 2</t>
  </si>
  <si>
    <t>Madame 4</t>
  </si>
  <si>
    <t>Madame 6</t>
  </si>
  <si>
    <t>Madame 8</t>
  </si>
  <si>
    <t>Madame 10</t>
  </si>
  <si>
    <t>Madame 12</t>
  </si>
  <si>
    <t>Madame 14</t>
  </si>
  <si>
    <t>Madame 16</t>
  </si>
  <si>
    <t>Madame 18</t>
  </si>
  <si>
    <t>Madame 20</t>
  </si>
  <si>
    <t>Madame 22</t>
  </si>
  <si>
    <t>Madame 24</t>
  </si>
  <si>
    <t>Madame 26</t>
  </si>
  <si>
    <t>Madame 28</t>
  </si>
  <si>
    <t>Madame 30</t>
  </si>
  <si>
    <t>Madame 32</t>
  </si>
  <si>
    <t>Monsieur Paul</t>
  </si>
  <si>
    <t>Madame Marie</t>
  </si>
  <si>
    <t>Monsieur Claude</t>
  </si>
  <si>
    <t>Madame Colette</t>
  </si>
  <si>
    <t>Monsieur René</t>
  </si>
  <si>
    <t>Monsieur Alain</t>
  </si>
  <si>
    <t>Monsieur Christian</t>
  </si>
  <si>
    <t>Monsieur Joël</t>
  </si>
  <si>
    <t>Monsieur Antoine</t>
  </si>
  <si>
    <t>Monsieur Simon</t>
  </si>
  <si>
    <t>Monsieur Jean-Paul</t>
  </si>
  <si>
    <t>Monsieur Philippe</t>
  </si>
  <si>
    <t>Monsieur Bernard</t>
  </si>
  <si>
    <t>Monsieur Denis</t>
  </si>
  <si>
    <t>Monsieur Gérard</t>
  </si>
  <si>
    <t>Monsieur Edmond</t>
  </si>
  <si>
    <t>Monsieur Franck</t>
  </si>
  <si>
    <t>Monsieur Dominique</t>
  </si>
  <si>
    <t>Madame Yvonne</t>
  </si>
  <si>
    <t>Madame Monique</t>
  </si>
  <si>
    <t>Madame Martine</t>
  </si>
  <si>
    <t>Madame Hélène</t>
  </si>
  <si>
    <t>Madame Catherine</t>
  </si>
  <si>
    <t>Madame Emmanuelle</t>
  </si>
  <si>
    <t>Madame Elisabeth</t>
  </si>
  <si>
    <t>Madame Pricile</t>
  </si>
  <si>
    <t>Madame Bernadette</t>
  </si>
  <si>
    <t>Madame Odile</t>
  </si>
  <si>
    <t>Madame Paulette</t>
  </si>
  <si>
    <t>Madame Jacqueline</t>
  </si>
  <si>
    <t>Madame Françoise</t>
  </si>
  <si>
    <t>Madame D</t>
  </si>
  <si>
    <t>Monsieur E</t>
  </si>
  <si>
    <t>Madame F</t>
  </si>
  <si>
    <t>Monsieur G</t>
  </si>
  <si>
    <t>Madame H</t>
  </si>
  <si>
    <t>Monsieur I</t>
  </si>
  <si>
    <t>Madame J</t>
  </si>
  <si>
    <t>Monsieur K</t>
  </si>
  <si>
    <t>Madame L</t>
  </si>
  <si>
    <t>Monsieur M</t>
  </si>
  <si>
    <t>Madame N</t>
  </si>
  <si>
    <t>Monsieur O</t>
  </si>
  <si>
    <t>Madame P</t>
  </si>
  <si>
    <t>Monsieur Q</t>
  </si>
  <si>
    <t>Madame R</t>
  </si>
  <si>
    <t>Monsieur S</t>
  </si>
  <si>
    <t>Madame T</t>
  </si>
  <si>
    <t>Monsieur U</t>
  </si>
  <si>
    <t>Madame V</t>
  </si>
  <si>
    <t>Monsieur W</t>
  </si>
  <si>
    <t>Madame X</t>
  </si>
  <si>
    <t>Monsieur Y</t>
  </si>
  <si>
    <t>Madame Z</t>
  </si>
  <si>
    <t>Monsieur AA</t>
  </si>
  <si>
    <t>Madame AB</t>
  </si>
  <si>
    <t>Monsieur AC</t>
  </si>
  <si>
    <t>Madame AD</t>
  </si>
  <si>
    <t>Monsieur AE</t>
  </si>
  <si>
    <t>Madame AF</t>
  </si>
  <si>
    <t>Monsieur AG</t>
  </si>
  <si>
    <t>Madame BA</t>
  </si>
  <si>
    <t>Monsieur BB</t>
  </si>
  <si>
    <t>Madame BC</t>
  </si>
  <si>
    <t>Monsieur BD</t>
  </si>
  <si>
    <t>Madame BE</t>
  </si>
  <si>
    <t>Monsieur BF</t>
  </si>
  <si>
    <t>Madame BG</t>
  </si>
  <si>
    <t>Monsieur BH</t>
  </si>
  <si>
    <t>Madame BI</t>
  </si>
  <si>
    <t>Monsieur BJ</t>
  </si>
  <si>
    <t>Madame BK</t>
  </si>
  <si>
    <t>Monsieur BL</t>
  </si>
  <si>
    <t>Madame BM</t>
  </si>
  <si>
    <t>Monsieur BN</t>
  </si>
  <si>
    <t>Madame BO</t>
  </si>
  <si>
    <t>Monsieur BP</t>
  </si>
  <si>
    <t>Madame BQ</t>
  </si>
  <si>
    <t>Monsieur BR</t>
  </si>
  <si>
    <t>Madame BS</t>
  </si>
  <si>
    <t>Monsieur BT</t>
  </si>
  <si>
    <t>Madame BU</t>
  </si>
  <si>
    <t>Monsieur BV</t>
  </si>
  <si>
    <t>Madame BW</t>
  </si>
  <si>
    <t>Monsieur BX</t>
  </si>
  <si>
    <t>Madame BY</t>
  </si>
  <si>
    <t>Monsieur CA</t>
  </si>
  <si>
    <t>Madame CB</t>
  </si>
  <si>
    <t>Monsieur CD</t>
  </si>
  <si>
    <t>Madame CE</t>
  </si>
  <si>
    <t>Monsieur CF</t>
  </si>
  <si>
    <t>Madame CG</t>
  </si>
  <si>
    <t>Monsieur CH</t>
  </si>
  <si>
    <t>Madame CI</t>
  </si>
  <si>
    <r>
      <t xml:space="preserve">Le premier travail consiste à saisir le nom de la commune et le nom des candidats sur les listes en présence, dans l'onglet </t>
    </r>
    <r>
      <rPr>
        <b/>
        <sz val="10"/>
        <rFont val="Arial"/>
        <family val="2"/>
      </rPr>
      <t>Listes</t>
    </r>
  </si>
  <si>
    <r>
      <t xml:space="preserve">Vous devez donc rentrer le nom de la commune en F1 dans l'onglet </t>
    </r>
    <r>
      <rPr>
        <b/>
        <sz val="10"/>
        <rFont val="Arial"/>
        <family val="2"/>
      </rPr>
      <t>Listes</t>
    </r>
  </si>
  <si>
    <r>
      <t xml:space="preserve">Le reste de cet onglet se mettra à jour automatiquement avec les éléments de l'onglet </t>
    </r>
    <r>
      <rPr>
        <b/>
        <sz val="10"/>
        <rFont val="Arial"/>
        <family val="2"/>
      </rPr>
      <t>Calcul</t>
    </r>
  </si>
  <si>
    <r>
      <t xml:space="preserve">Les chiffres des colonnes F et G doivent être identiques à défaut de quoi un message </t>
    </r>
    <r>
      <rPr>
        <b/>
        <sz val="10"/>
        <rFont val="Arial"/>
        <family val="2"/>
      </rPr>
      <t>FAUX</t>
    </r>
    <r>
      <rPr>
        <sz val="10"/>
        <rFont val="Arial"/>
        <family val="2"/>
      </rPr>
      <t xml:space="preserve"> s'affiche en F41</t>
    </r>
  </si>
  <si>
    <r>
      <t xml:space="preserve">Le classeur Excel pour les élections municipales </t>
    </r>
    <r>
      <rPr>
        <b/>
        <sz val="10"/>
        <rFont val="Arial"/>
        <family val="2"/>
      </rPr>
      <t>1ER TOUR</t>
    </r>
    <r>
      <rPr>
        <sz val="10"/>
        <rFont val="Arial"/>
        <family val="2"/>
      </rPr>
      <t xml:space="preserve"> comporte 3 onglets (en plus des instructions)</t>
    </r>
  </si>
  <si>
    <r>
      <t xml:space="preserve">Les trois documents </t>
    </r>
    <r>
      <rPr>
        <b/>
        <sz val="10"/>
        <rFont val="Arial"/>
        <family val="2"/>
      </rPr>
      <t>(Listes, Calcul et Affichage)</t>
    </r>
    <r>
      <rPr>
        <sz val="10"/>
        <rFont val="Arial"/>
        <family val="2"/>
      </rPr>
      <t xml:space="preserve"> sont protégés pour éviter les erreurs de manipulation, mais il n'y a pas de mots de passe. Par contre, un certain nombre de cellules ne sont pas protégées pour permettre la personnalisation et la saisie</t>
    </r>
  </si>
  <si>
    <r>
      <t xml:space="preserve">Si vous avez moins de 11 bureaux, il suffit de ne pas remplir les cases des bureaux non utilisés. Idem pour moins de 4 listes. Si vous avez moins de 33 candidats, vous rectifiez ce chiffre en G46 dans l'onglet </t>
    </r>
    <r>
      <rPr>
        <b/>
        <sz val="10"/>
        <rFont val="Arial"/>
        <family val="2"/>
      </rPr>
      <t>calcul</t>
    </r>
  </si>
  <si>
    <t>Elections municipales - Instructions d'utilisation des tableaux Excel</t>
  </si>
  <si>
    <t>Rentrez le nom des listes dans ce même onglet en F5, F38, F71, F104 (suivant nombre de listes)</t>
  </si>
  <si>
    <r>
      <t xml:space="preserve">puis rentrez le nom des candidats (colonne C, à partir de C5 en descendant)  dans ce même onglet </t>
    </r>
    <r>
      <rPr>
        <b/>
        <sz val="10"/>
        <rFont val="Arial"/>
        <family val="2"/>
      </rPr>
      <t>listes</t>
    </r>
  </si>
  <si>
    <t>Mettez également à jour le nom des bureaux en colonne B (si un seul bureau, indiquer Mairie)</t>
  </si>
  <si>
    <t>Communes de 1 000 à 19 999 habitants</t>
  </si>
  <si>
    <t>Ces tableaux Excel  permettent de traiter les élections municipales dans les communes de 1000 à 19999 habitants</t>
  </si>
  <si>
    <t>Le classeur est paramétré pour 11 bureaux, 4 listes et pour les communes élisant au maximum 33 conseillers municipaux mais il peut être modifié (en connaissant bien Excel !)</t>
  </si>
  <si>
    <t>Elections municipales 15/03/2020</t>
  </si>
  <si>
    <t>ONT OBTENU</t>
  </si>
  <si>
    <t>puis pour chaque bureau, le nombre d'inscrits et, le jour du scrutin, le nombre de votants, de blancs et nuls et le nombre de voix obtenues par chaque candidat (colonnes C, D, E, H, I, J, K ) ainsi que la case G46 . Tous les autres chiffres se calculent automatiquement</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</si>
</sst>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name val="Arial"/>
    </font>
    <font>
      <sz val="12"/>
      <name val="Arial"/>
      <family val="2"/>
    </font>
    <font>
      <b/>
      <sz val="12"/>
      <name val="Arial"/>
      <family val="2"/>
    </font>
    <font>
      <b/>
      <sz val="12"/>
      <color indexed="12"/>
      <name val="Arial"/>
      <family val="2"/>
    </font>
    <font>
      <b/>
      <sz val="12"/>
      <color indexed="14"/>
      <name val="Arial"/>
      <family val="2"/>
    </font>
    <font>
      <b/>
      <sz val="14"/>
      <color indexed="12"/>
      <name val="Arial"/>
      <family val="2"/>
    </font>
    <font>
      <sz val="14"/>
      <name val="Arial"/>
      <family val="2"/>
    </font>
    <font>
      <b/>
      <sz val="16"/>
      <color indexed="14"/>
      <name val="Arial"/>
      <family val="2"/>
    </font>
    <font>
      <b/>
      <sz val="16"/>
      <color indexed="10"/>
      <name val="Arial"/>
      <family val="2"/>
    </font>
    <font>
      <sz val="10"/>
      <color indexed="12"/>
      <name val="Arial"/>
      <family val="2"/>
    </font>
    <font>
      <b/>
      <sz val="10"/>
      <color indexed="12"/>
      <name val="Arial"/>
      <family val="2"/>
    </font>
    <font>
      <sz val="16"/>
      <color indexed="10"/>
      <name val="Arial"/>
      <family val="2"/>
    </font>
    <font>
      <sz val="10"/>
      <name val="Geneva"/>
    </font>
    <font>
      <b/>
      <sz val="12"/>
      <color indexed="12"/>
      <name val="Geneva"/>
    </font>
    <font>
      <b/>
      <sz val="10"/>
      <color indexed="12"/>
      <name val="Geneva"/>
    </font>
    <font>
      <sz val="8"/>
      <name val="Arial"/>
      <family val="2"/>
    </font>
    <font>
      <sz val="10"/>
      <color indexed="12"/>
      <name val="Arial"/>
      <family val="2"/>
    </font>
    <font>
      <b/>
      <sz val="10"/>
      <color indexed="10"/>
      <name val="Arial"/>
      <family val="2"/>
    </font>
    <font>
      <sz val="10"/>
      <color indexed="81"/>
      <name val="Tahoma"/>
      <family val="2"/>
    </font>
    <font>
      <b/>
      <sz val="10"/>
      <color indexed="81"/>
      <name val="Tahoma"/>
      <family val="2"/>
    </font>
    <font>
      <b/>
      <sz val="11"/>
      <color indexed="12"/>
      <name val="Arial"/>
      <family val="2"/>
    </font>
    <font>
      <b/>
      <sz val="8"/>
      <color indexed="12"/>
      <name val="Arial"/>
      <family val="2"/>
    </font>
    <font>
      <sz val="10"/>
      <color indexed="9"/>
      <name val="Arial"/>
      <family val="2"/>
    </font>
    <font>
      <b/>
      <sz val="10"/>
      <name val="Arial"/>
      <family val="2"/>
    </font>
    <font>
      <sz val="10"/>
      <name val="Arial"/>
      <family val="2"/>
    </font>
    <font>
      <b/>
      <u/>
      <sz val="14"/>
      <name val="Arial"/>
      <family val="2"/>
    </font>
    <font>
      <b/>
      <u/>
      <sz val="10"/>
      <name val="Arial"/>
      <family val="2"/>
    </font>
  </fonts>
  <fills count="8">
    <fill>
      <patternFill patternType="none"/>
    </fill>
    <fill>
      <patternFill patternType="gray125"/>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98">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top style="thin">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n">
        <color indexed="64"/>
      </left>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right style="thin">
        <color indexed="64"/>
      </right>
      <top/>
      <bottom style="thick">
        <color indexed="64"/>
      </bottom>
      <diagonal/>
    </border>
    <border>
      <left style="thick">
        <color indexed="64"/>
      </left>
      <right style="thin">
        <color indexed="64"/>
      </right>
      <top style="medium">
        <color indexed="64"/>
      </top>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uble">
        <color indexed="64"/>
      </left>
      <right/>
      <top/>
      <bottom/>
      <diagonal/>
    </border>
    <border>
      <left/>
      <right style="double">
        <color indexed="64"/>
      </right>
      <top/>
      <bottom/>
      <diagonal/>
    </border>
    <border>
      <left/>
      <right style="double">
        <color indexed="64"/>
      </right>
      <top style="medium">
        <color indexed="64"/>
      </top>
      <bottom/>
      <diagonal/>
    </border>
    <border>
      <left/>
      <right style="double">
        <color indexed="64"/>
      </right>
      <top/>
      <bottom style="medium">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s>
  <cellStyleXfs count="2">
    <xf numFmtId="0" fontId="0" fillId="0" borderId="0"/>
    <xf numFmtId="0" fontId="12" fillId="0" borderId="0"/>
  </cellStyleXfs>
  <cellXfs count="325">
    <xf numFmtId="0" fontId="0" fillId="0" borderId="0" xfId="0"/>
    <xf numFmtId="0" fontId="1" fillId="0" borderId="0" xfId="0" applyFont="1"/>
    <xf numFmtId="0" fontId="1" fillId="0" borderId="0" xfId="0" applyFont="1" applyProtection="1"/>
    <xf numFmtId="0" fontId="2" fillId="0" borderId="0" xfId="0" applyFont="1" applyProtection="1"/>
    <xf numFmtId="0" fontId="2" fillId="0" borderId="0" xfId="0" applyFont="1" applyAlignment="1" applyProtection="1">
      <alignment horizontal="center"/>
    </xf>
    <xf numFmtId="0" fontId="2" fillId="0" borderId="0" xfId="0" applyFont="1" applyBorder="1" applyProtection="1"/>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3" fontId="3" fillId="2" borderId="1" xfId="0" applyNumberFormat="1" applyFont="1" applyFill="1" applyBorder="1" applyAlignment="1" applyProtection="1">
      <alignment horizontal="right"/>
    </xf>
    <xf numFmtId="3" fontId="3" fillId="2" borderId="2" xfId="0" applyNumberFormat="1" applyFont="1" applyFill="1" applyBorder="1" applyAlignment="1" applyProtection="1">
      <alignment horizontal="right"/>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3" fontId="3" fillId="2" borderId="4" xfId="0" applyNumberFormat="1" applyFont="1" applyFill="1" applyBorder="1" applyAlignment="1" applyProtection="1">
      <alignment horizontal="right"/>
    </xf>
    <xf numFmtId="0" fontId="3" fillId="2" borderId="5" xfId="0" applyFont="1" applyFill="1" applyBorder="1" applyAlignment="1" applyProtection="1">
      <alignment horizontal="center"/>
    </xf>
    <xf numFmtId="0" fontId="3" fillId="2" borderId="4" xfId="0" applyFont="1" applyFill="1" applyBorder="1" applyAlignment="1" applyProtection="1">
      <alignment horizontal="left"/>
    </xf>
    <xf numFmtId="0" fontId="3" fillId="2" borderId="6" xfId="0" applyFont="1" applyFill="1" applyBorder="1" applyAlignment="1" applyProtection="1">
      <alignment horizontal="center"/>
    </xf>
    <xf numFmtId="3" fontId="3" fillId="2" borderId="5" xfId="0" applyNumberFormat="1" applyFont="1" applyFill="1" applyBorder="1" applyAlignment="1" applyProtection="1">
      <alignment horizontal="right"/>
    </xf>
    <xf numFmtId="0" fontId="3" fillId="2" borderId="7" xfId="0" applyFont="1" applyFill="1" applyBorder="1" applyAlignment="1" applyProtection="1">
      <alignment horizontal="center"/>
    </xf>
    <xf numFmtId="0" fontId="6" fillId="0" borderId="0" xfId="0" applyFont="1" applyAlignment="1" applyProtection="1">
      <alignment vertical="center"/>
    </xf>
    <xf numFmtId="0" fontId="6" fillId="0" borderId="0" xfId="0" applyFont="1" applyAlignment="1">
      <alignment vertical="center"/>
    </xf>
    <xf numFmtId="10" fontId="4" fillId="3" borderId="8" xfId="0" applyNumberFormat="1" applyFont="1" applyFill="1" applyBorder="1" applyAlignment="1" applyProtection="1">
      <alignment horizontal="center"/>
    </xf>
    <xf numFmtId="3" fontId="3" fillId="2" borderId="1" xfId="0" applyNumberFormat="1" applyFont="1" applyFill="1" applyBorder="1" applyAlignment="1" applyProtection="1">
      <alignment horizontal="center"/>
    </xf>
    <xf numFmtId="0" fontId="3" fillId="4" borderId="9" xfId="0" applyFont="1" applyFill="1" applyBorder="1" applyProtection="1"/>
    <xf numFmtId="2" fontId="3" fillId="4" borderId="10" xfId="0" applyNumberFormat="1" applyFont="1" applyFill="1" applyBorder="1" applyProtection="1"/>
    <xf numFmtId="0" fontId="9" fillId="4" borderId="10" xfId="0" applyFont="1" applyFill="1" applyBorder="1"/>
    <xf numFmtId="2" fontId="3" fillId="4" borderId="11" xfId="0" applyNumberFormat="1" applyFont="1" applyFill="1" applyBorder="1" applyProtection="1"/>
    <xf numFmtId="2" fontId="2" fillId="4" borderId="10" xfId="0" applyNumberFormat="1" applyFont="1" applyFill="1" applyBorder="1" applyProtection="1"/>
    <xf numFmtId="2" fontId="2" fillId="4" borderId="12" xfId="0" applyNumberFormat="1" applyFont="1" applyFill="1" applyBorder="1" applyProtection="1"/>
    <xf numFmtId="1" fontId="2" fillId="4" borderId="13" xfId="0" applyNumberFormat="1" applyFont="1" applyFill="1" applyBorder="1" applyAlignment="1" applyProtection="1">
      <alignment horizontal="center"/>
    </xf>
    <xf numFmtId="2" fontId="4" fillId="3" borderId="13" xfId="0" applyNumberFormat="1" applyFont="1" applyFill="1" applyBorder="1" applyAlignment="1" applyProtection="1">
      <alignment horizontal="center"/>
    </xf>
    <xf numFmtId="1" fontId="4" fillId="3" borderId="13" xfId="0" applyNumberFormat="1" applyFont="1" applyFill="1" applyBorder="1" applyAlignment="1" applyProtection="1">
      <alignment horizontal="center"/>
    </xf>
    <xf numFmtId="3" fontId="4" fillId="3" borderId="13" xfId="0" applyNumberFormat="1" applyFont="1" applyFill="1" applyBorder="1" applyAlignment="1" applyProtection="1">
      <alignment horizontal="center"/>
    </xf>
    <xf numFmtId="10" fontId="4" fillId="3" borderId="14" xfId="0" applyNumberFormat="1" applyFont="1" applyFill="1" applyBorder="1" applyAlignment="1" applyProtection="1">
      <alignment horizontal="center"/>
    </xf>
    <xf numFmtId="10" fontId="7" fillId="3" borderId="15" xfId="0" applyNumberFormat="1" applyFont="1" applyFill="1" applyBorder="1" applyAlignment="1" applyProtection="1">
      <alignment horizontal="center" vertical="center"/>
    </xf>
    <xf numFmtId="3" fontId="4" fillId="3" borderId="16" xfId="0" applyNumberFormat="1" applyFont="1" applyFill="1" applyBorder="1" applyAlignment="1" applyProtection="1">
      <alignment horizontal="right"/>
      <protection locked="0"/>
    </xf>
    <xf numFmtId="3" fontId="4" fillId="3" borderId="17" xfId="0" applyNumberFormat="1" applyFont="1" applyFill="1" applyBorder="1" applyAlignment="1" applyProtection="1">
      <alignment horizontal="center"/>
      <protection locked="0"/>
    </xf>
    <xf numFmtId="3" fontId="3" fillId="2" borderId="2" xfId="0" applyNumberFormat="1" applyFont="1" applyFill="1" applyBorder="1" applyAlignment="1" applyProtection="1">
      <alignment horizontal="right"/>
      <protection locked="0"/>
    </xf>
    <xf numFmtId="0" fontId="1" fillId="0" borderId="0" xfId="0" applyFont="1" applyAlignment="1" applyProtection="1">
      <alignment vertical="center"/>
    </xf>
    <xf numFmtId="0" fontId="1" fillId="0" borderId="0" xfId="0" applyFont="1" applyAlignment="1">
      <alignment vertical="center"/>
    </xf>
    <xf numFmtId="2" fontId="2" fillId="4" borderId="18" xfId="0" applyNumberFormat="1" applyFont="1" applyFill="1" applyBorder="1" applyProtection="1"/>
    <xf numFmtId="3" fontId="4" fillId="3" borderId="19" xfId="0" applyNumberFormat="1" applyFont="1" applyFill="1" applyBorder="1" applyAlignment="1" applyProtection="1">
      <alignment horizontal="right"/>
      <protection locked="0"/>
    </xf>
    <xf numFmtId="10" fontId="4" fillId="3" borderId="20" xfId="0" applyNumberFormat="1" applyFont="1" applyFill="1" applyBorder="1" applyAlignment="1" applyProtection="1">
      <alignment horizontal="center"/>
    </xf>
    <xf numFmtId="3" fontId="3" fillId="2" borderId="3" xfId="0" applyNumberFormat="1" applyFont="1" applyFill="1" applyBorder="1" applyAlignment="1" applyProtection="1">
      <alignment horizontal="right"/>
    </xf>
    <xf numFmtId="3" fontId="4" fillId="3" borderId="17" xfId="0" applyNumberFormat="1" applyFont="1" applyFill="1" applyBorder="1" applyAlignment="1" applyProtection="1">
      <alignment horizontal="right"/>
      <protection locked="0"/>
    </xf>
    <xf numFmtId="3" fontId="11" fillId="3" borderId="15" xfId="0" applyNumberFormat="1" applyFont="1" applyFill="1" applyBorder="1" applyAlignment="1" applyProtection="1">
      <alignment horizontal="center" vertical="center"/>
    </xf>
    <xf numFmtId="0" fontId="0" fillId="4" borderId="10" xfId="0" applyFill="1" applyBorder="1"/>
    <xf numFmtId="1" fontId="4" fillId="3" borderId="9" xfId="0" applyNumberFormat="1" applyFont="1" applyFill="1" applyBorder="1" applyAlignment="1" applyProtection="1">
      <alignment horizontal="center"/>
    </xf>
    <xf numFmtId="3" fontId="4" fillId="3" borderId="9" xfId="0" applyNumberFormat="1" applyFont="1" applyFill="1" applyBorder="1" applyAlignment="1" applyProtection="1">
      <alignment horizontal="center"/>
    </xf>
    <xf numFmtId="1" fontId="4" fillId="3" borderId="21" xfId="0" applyNumberFormat="1" applyFont="1" applyFill="1" applyBorder="1" applyAlignment="1" applyProtection="1">
      <alignment horizontal="center"/>
    </xf>
    <xf numFmtId="2" fontId="2" fillId="4" borderId="22" xfId="0" applyNumberFormat="1" applyFont="1" applyFill="1" applyBorder="1" applyProtection="1"/>
    <xf numFmtId="2" fontId="2" fillId="4" borderId="23" xfId="0" applyNumberFormat="1" applyFont="1" applyFill="1" applyBorder="1" applyProtection="1"/>
    <xf numFmtId="2" fontId="2" fillId="4" borderId="24" xfId="0" applyNumberFormat="1" applyFont="1" applyFill="1" applyBorder="1" applyProtection="1"/>
    <xf numFmtId="0" fontId="10" fillId="0" borderId="0" xfId="0" applyFont="1"/>
    <xf numFmtId="0" fontId="3" fillId="2" borderId="25" xfId="0" applyFont="1" applyFill="1" applyBorder="1" applyAlignment="1" applyProtection="1">
      <alignment horizontal="center"/>
    </xf>
    <xf numFmtId="2" fontId="2" fillId="4" borderId="0" xfId="0" applyNumberFormat="1" applyFont="1" applyFill="1" applyBorder="1" applyProtection="1"/>
    <xf numFmtId="1" fontId="4" fillId="3" borderId="19" xfId="0" applyNumberFormat="1" applyFont="1" applyFill="1" applyBorder="1" applyAlignment="1" applyProtection="1">
      <alignment horizontal="center"/>
    </xf>
    <xf numFmtId="2" fontId="4" fillId="3" borderId="19" xfId="0" applyNumberFormat="1" applyFont="1" applyFill="1" applyBorder="1" applyAlignment="1" applyProtection="1">
      <alignment horizontal="center"/>
    </xf>
    <xf numFmtId="1" fontId="2" fillId="4" borderId="19" xfId="0" applyNumberFormat="1" applyFont="1" applyFill="1" applyBorder="1" applyAlignment="1" applyProtection="1">
      <alignment horizontal="center"/>
    </xf>
    <xf numFmtId="2" fontId="4" fillId="3" borderId="26" xfId="0" applyNumberFormat="1" applyFont="1" applyFill="1" applyBorder="1" applyAlignment="1" applyProtection="1">
      <alignment horizontal="center"/>
    </xf>
    <xf numFmtId="1" fontId="2" fillId="4" borderId="26" xfId="0" applyNumberFormat="1" applyFont="1" applyFill="1" applyBorder="1" applyAlignment="1" applyProtection="1">
      <alignment horizontal="center"/>
    </xf>
    <xf numFmtId="1" fontId="4" fillId="3" borderId="26" xfId="0" applyNumberFormat="1" applyFont="1" applyFill="1" applyBorder="1" applyAlignment="1" applyProtection="1">
      <alignment horizontal="center"/>
    </xf>
    <xf numFmtId="0" fontId="16" fillId="0" borderId="0" xfId="0" applyFont="1"/>
    <xf numFmtId="0" fontId="10" fillId="0" borderId="0" xfId="0" applyFont="1" applyAlignment="1">
      <alignment horizontal="center"/>
    </xf>
    <xf numFmtId="0" fontId="17" fillId="0" borderId="0" xfId="0" applyFont="1" applyAlignment="1">
      <alignment horizontal="center"/>
    </xf>
    <xf numFmtId="0" fontId="10" fillId="5" borderId="27" xfId="0" applyFont="1" applyFill="1" applyBorder="1" applyAlignment="1">
      <alignment horizontal="center"/>
    </xf>
    <xf numFmtId="0" fontId="10" fillId="5" borderId="28" xfId="0" applyFont="1" applyFill="1" applyBorder="1" applyAlignment="1">
      <alignment horizontal="center"/>
    </xf>
    <xf numFmtId="0" fontId="10" fillId="6" borderId="27" xfId="0" applyFont="1" applyFill="1" applyBorder="1" applyAlignment="1">
      <alignment horizontal="center"/>
    </xf>
    <xf numFmtId="0" fontId="10" fillId="6" borderId="28" xfId="0" applyFont="1" applyFill="1" applyBorder="1" applyAlignment="1">
      <alignment horizontal="center"/>
    </xf>
    <xf numFmtId="0" fontId="10" fillId="3" borderId="27" xfId="0" applyFont="1" applyFill="1" applyBorder="1" applyAlignment="1">
      <alignment horizontal="center"/>
    </xf>
    <xf numFmtId="0" fontId="10" fillId="3" borderId="28" xfId="0" applyFont="1" applyFill="1" applyBorder="1" applyAlignment="1">
      <alignment horizontal="center"/>
    </xf>
    <xf numFmtId="0" fontId="10" fillId="3" borderId="29" xfId="0" applyFont="1" applyFill="1" applyBorder="1" applyAlignment="1">
      <alignment horizontal="center"/>
    </xf>
    <xf numFmtId="0" fontId="10" fillId="7" borderId="27" xfId="0" applyFont="1" applyFill="1" applyBorder="1" applyAlignment="1">
      <alignment horizontal="center"/>
    </xf>
    <xf numFmtId="0" fontId="10" fillId="7" borderId="28" xfId="0" applyFont="1" applyFill="1" applyBorder="1" applyAlignment="1">
      <alignment horizontal="center"/>
    </xf>
    <xf numFmtId="0" fontId="10" fillId="7" borderId="29" xfId="0" applyFont="1" applyFill="1" applyBorder="1" applyAlignment="1">
      <alignment horizontal="center"/>
    </xf>
    <xf numFmtId="0" fontId="10" fillId="5" borderId="13" xfId="0" applyFont="1" applyFill="1" applyBorder="1" applyAlignment="1">
      <alignment horizontal="center"/>
    </xf>
    <xf numFmtId="0" fontId="10" fillId="6" borderId="13" xfId="0" applyFont="1" applyFill="1" applyBorder="1" applyAlignment="1">
      <alignment horizontal="center"/>
    </xf>
    <xf numFmtId="0" fontId="10" fillId="3" borderId="13" xfId="0" applyFont="1" applyFill="1" applyBorder="1" applyAlignment="1">
      <alignment horizontal="center"/>
    </xf>
    <xf numFmtId="0" fontId="10" fillId="7" borderId="13" xfId="0" applyFont="1" applyFill="1" applyBorder="1" applyAlignment="1">
      <alignment horizontal="center"/>
    </xf>
    <xf numFmtId="0" fontId="10" fillId="4" borderId="8" xfId="0" applyFont="1" applyFill="1" applyBorder="1" applyAlignment="1">
      <alignment horizontal="center" vertical="center"/>
    </xf>
    <xf numFmtId="0" fontId="3" fillId="4" borderId="21" xfId="0" applyFont="1" applyFill="1" applyBorder="1" applyProtection="1"/>
    <xf numFmtId="2" fontId="3" fillId="4" borderId="30" xfId="0" applyNumberFormat="1" applyFont="1" applyFill="1" applyBorder="1" applyProtection="1"/>
    <xf numFmtId="0" fontId="0" fillId="0" borderId="0" xfId="0" applyAlignment="1">
      <alignment vertical="center"/>
    </xf>
    <xf numFmtId="0" fontId="20" fillId="4" borderId="31" xfId="0" applyFont="1" applyFill="1" applyBorder="1" applyAlignment="1" applyProtection="1">
      <alignment horizontal="center" vertical="center" wrapText="1"/>
    </xf>
    <xf numFmtId="0" fontId="20" fillId="4" borderId="32"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20" fillId="4" borderId="33" xfId="0" applyFont="1" applyFill="1" applyBorder="1" applyAlignment="1" applyProtection="1">
      <alignment horizontal="center" vertical="center"/>
    </xf>
    <xf numFmtId="0" fontId="20" fillId="4" borderId="34" xfId="0" applyFont="1" applyFill="1" applyBorder="1" applyAlignment="1" applyProtection="1">
      <alignment horizontal="center" vertical="center"/>
    </xf>
    <xf numFmtId="0" fontId="20" fillId="4" borderId="35" xfId="0" applyFont="1" applyFill="1" applyBorder="1" applyAlignment="1" applyProtection="1">
      <alignment horizontal="center" vertical="center" wrapText="1"/>
    </xf>
    <xf numFmtId="0" fontId="20" fillId="4" borderId="33" xfId="0" applyFont="1" applyFill="1" applyBorder="1" applyAlignment="1" applyProtection="1">
      <alignment horizontal="center" vertical="center" wrapText="1"/>
    </xf>
    <xf numFmtId="0" fontId="20" fillId="4" borderId="32" xfId="0" applyFont="1" applyFill="1" applyBorder="1" applyAlignment="1" applyProtection="1">
      <alignment horizontal="center" vertical="center" wrapText="1"/>
    </xf>
    <xf numFmtId="0" fontId="10" fillId="5" borderId="17" xfId="0" applyFont="1" applyFill="1" applyBorder="1" applyAlignment="1">
      <alignment horizontal="center"/>
    </xf>
    <xf numFmtId="0" fontId="10" fillId="6" borderId="17" xfId="0" applyFont="1" applyFill="1" applyBorder="1" applyAlignment="1">
      <alignment horizontal="center"/>
    </xf>
    <xf numFmtId="0" fontId="10" fillId="3" borderId="17" xfId="0" applyFont="1" applyFill="1" applyBorder="1" applyAlignment="1">
      <alignment horizontal="center"/>
    </xf>
    <xf numFmtId="0" fontId="10" fillId="3" borderId="8" xfId="0" applyFont="1" applyFill="1" applyBorder="1" applyAlignment="1">
      <alignment horizontal="center"/>
    </xf>
    <xf numFmtId="0" fontId="10" fillId="7" borderId="17" xfId="0" applyFont="1" applyFill="1" applyBorder="1" applyAlignment="1">
      <alignment horizontal="center"/>
    </xf>
    <xf numFmtId="0" fontId="10" fillId="7" borderId="8" xfId="0" applyFont="1" applyFill="1" applyBorder="1" applyAlignment="1">
      <alignment horizontal="center"/>
    </xf>
    <xf numFmtId="0" fontId="10" fillId="4" borderId="36" xfId="0" applyFont="1" applyFill="1" applyBorder="1" applyAlignment="1">
      <alignment horizontal="center" vertical="center"/>
    </xf>
    <xf numFmtId="0" fontId="16" fillId="4" borderId="37" xfId="0" applyFont="1" applyFill="1" applyBorder="1"/>
    <xf numFmtId="0" fontId="10" fillId="4" borderId="38" xfId="0" applyFont="1" applyFill="1" applyBorder="1"/>
    <xf numFmtId="0" fontId="21" fillId="4" borderId="35" xfId="0" applyFont="1" applyFill="1" applyBorder="1" applyAlignment="1" applyProtection="1">
      <alignment horizontal="center"/>
    </xf>
    <xf numFmtId="0" fontId="21" fillId="4" borderId="33" xfId="0" applyFont="1" applyFill="1" applyBorder="1" applyAlignment="1" applyProtection="1">
      <alignment horizontal="center"/>
    </xf>
    <xf numFmtId="0" fontId="21" fillId="4" borderId="39" xfId="0" applyFont="1" applyFill="1" applyBorder="1" applyAlignment="1" applyProtection="1">
      <alignment horizontal="center"/>
    </xf>
    <xf numFmtId="4" fontId="4" fillId="3" borderId="13" xfId="0" applyNumberFormat="1" applyFont="1" applyFill="1" applyBorder="1" applyAlignment="1" applyProtection="1">
      <alignment horizontal="center"/>
    </xf>
    <xf numFmtId="4" fontId="4" fillId="3" borderId="19" xfId="0" applyNumberFormat="1" applyFont="1" applyFill="1" applyBorder="1" applyAlignment="1" applyProtection="1">
      <alignment horizontal="center"/>
    </xf>
    <xf numFmtId="4" fontId="4" fillId="3" borderId="9" xfId="0" applyNumberFormat="1" applyFont="1" applyFill="1" applyBorder="1" applyAlignment="1" applyProtection="1">
      <alignment horizontal="center"/>
    </xf>
    <xf numFmtId="4" fontId="4" fillId="3" borderId="26" xfId="0" applyNumberFormat="1" applyFont="1" applyFill="1" applyBorder="1" applyAlignment="1" applyProtection="1">
      <alignment horizontal="center"/>
    </xf>
    <xf numFmtId="1" fontId="2" fillId="4" borderId="12" xfId="0" applyNumberFormat="1" applyFont="1" applyFill="1" applyBorder="1" applyAlignment="1" applyProtection="1">
      <alignment horizontal="center"/>
    </xf>
    <xf numFmtId="1" fontId="2" fillId="4" borderId="0" xfId="0" applyNumberFormat="1" applyFont="1" applyFill="1" applyBorder="1" applyAlignment="1" applyProtection="1">
      <alignment horizontal="center"/>
    </xf>
    <xf numFmtId="1" fontId="22" fillId="0" borderId="0" xfId="0" applyNumberFormat="1" applyFont="1" applyAlignment="1">
      <alignment horizontal="center"/>
    </xf>
    <xf numFmtId="0" fontId="22" fillId="0" borderId="0" xfId="0" applyFont="1"/>
    <xf numFmtId="0" fontId="2" fillId="0" borderId="23" xfId="0" applyFont="1" applyBorder="1" applyAlignment="1" applyProtection="1">
      <alignment vertical="center"/>
    </xf>
    <xf numFmtId="0" fontId="21" fillId="4" borderId="40" xfId="0" applyFont="1" applyFill="1" applyBorder="1" applyAlignment="1" applyProtection="1">
      <alignment horizontal="center"/>
    </xf>
    <xf numFmtId="2" fontId="4" fillId="3" borderId="41" xfId="0" applyNumberFormat="1" applyFont="1" applyFill="1" applyBorder="1" applyAlignment="1" applyProtection="1">
      <alignment horizontal="center"/>
    </xf>
    <xf numFmtId="2" fontId="4" fillId="3" borderId="42" xfId="0" applyNumberFormat="1" applyFont="1" applyFill="1" applyBorder="1" applyAlignment="1" applyProtection="1">
      <alignment horizontal="center"/>
    </xf>
    <xf numFmtId="1" fontId="4" fillId="3" borderId="41" xfId="0" applyNumberFormat="1" applyFont="1" applyFill="1" applyBorder="1" applyAlignment="1" applyProtection="1">
      <alignment horizontal="center"/>
    </xf>
    <xf numFmtId="1" fontId="4" fillId="3" borderId="42" xfId="0" applyNumberFormat="1" applyFont="1" applyFill="1" applyBorder="1" applyAlignment="1" applyProtection="1">
      <alignment horizontal="center"/>
    </xf>
    <xf numFmtId="3" fontId="4" fillId="3" borderId="41" xfId="0" applyNumberFormat="1" applyFont="1" applyFill="1" applyBorder="1" applyAlignment="1" applyProtection="1">
      <alignment horizontal="center"/>
    </xf>
    <xf numFmtId="3" fontId="4" fillId="3" borderId="42" xfId="0" applyNumberFormat="1" applyFont="1" applyFill="1" applyBorder="1" applyAlignment="1" applyProtection="1">
      <alignment horizontal="center"/>
    </xf>
    <xf numFmtId="4" fontId="4" fillId="3" borderId="42" xfId="0" applyNumberFormat="1" applyFont="1" applyFill="1" applyBorder="1" applyAlignment="1" applyProtection="1">
      <alignment horizontal="center"/>
    </xf>
    <xf numFmtId="1" fontId="2" fillId="4" borderId="41" xfId="0" applyNumberFormat="1" applyFont="1" applyFill="1" applyBorder="1" applyAlignment="1" applyProtection="1">
      <alignment horizontal="center"/>
    </xf>
    <xf numFmtId="1" fontId="2" fillId="4" borderId="42" xfId="0" applyNumberFormat="1" applyFont="1" applyFill="1" applyBorder="1" applyAlignment="1" applyProtection="1">
      <alignment horizontal="center"/>
    </xf>
    <xf numFmtId="1" fontId="2" fillId="4" borderId="22" xfId="0" applyNumberFormat="1" applyFont="1" applyFill="1" applyBorder="1" applyAlignment="1" applyProtection="1">
      <alignment horizontal="center"/>
    </xf>
    <xf numFmtId="1" fontId="2" fillId="4" borderId="43" xfId="0" applyNumberFormat="1" applyFont="1" applyFill="1" applyBorder="1" applyAlignment="1" applyProtection="1">
      <alignment horizontal="center"/>
    </xf>
    <xf numFmtId="1" fontId="7" fillId="3" borderId="44" xfId="0" applyNumberFormat="1" applyFont="1" applyFill="1" applyBorder="1" applyAlignment="1" applyProtection="1">
      <alignment horizontal="center" vertical="center"/>
    </xf>
    <xf numFmtId="1" fontId="7" fillId="3" borderId="45" xfId="0" applyNumberFormat="1" applyFont="1" applyFill="1" applyBorder="1" applyAlignment="1" applyProtection="1">
      <alignment horizontal="center" vertical="center"/>
    </xf>
    <xf numFmtId="0" fontId="16" fillId="0" borderId="0" xfId="0" applyFont="1" applyFill="1"/>
    <xf numFmtId="0" fontId="16" fillId="0" borderId="0" xfId="0" applyFont="1" applyFill="1" applyAlignment="1">
      <alignment vertical="center"/>
    </xf>
    <xf numFmtId="0" fontId="0" fillId="0" borderId="0" xfId="0" applyFill="1"/>
    <xf numFmtId="0" fontId="16" fillId="0" borderId="0" xfId="0" applyFont="1" applyFill="1" applyAlignment="1">
      <alignment horizontal="center"/>
    </xf>
    <xf numFmtId="0" fontId="3" fillId="0" borderId="46" xfId="0" applyFont="1" applyFill="1" applyBorder="1" applyAlignment="1">
      <alignment horizontal="center"/>
    </xf>
    <xf numFmtId="0" fontId="3" fillId="0" borderId="46" xfId="0" applyFont="1" applyFill="1" applyBorder="1"/>
    <xf numFmtId="0" fontId="3" fillId="0" borderId="0" xfId="0" applyFont="1" applyFill="1"/>
    <xf numFmtId="0" fontId="3" fillId="0" borderId="0" xfId="0" applyFont="1" applyFill="1" applyBorder="1" applyAlignment="1">
      <alignment horizontal="center"/>
    </xf>
    <xf numFmtId="10" fontId="3" fillId="0" borderId="0" xfId="0" applyNumberFormat="1" applyFont="1" applyFill="1" applyBorder="1" applyAlignment="1">
      <alignment horizontal="center"/>
    </xf>
    <xf numFmtId="0" fontId="3" fillId="0" borderId="0" xfId="0" applyFont="1" applyFill="1" applyBorder="1"/>
    <xf numFmtId="3" fontId="3" fillId="0" borderId="0" xfId="0" applyNumberFormat="1" applyFont="1" applyFill="1" applyBorder="1" applyAlignment="1">
      <alignment horizontal="center"/>
    </xf>
    <xf numFmtId="0" fontId="3" fillId="0" borderId="47" xfId="0" applyFont="1" applyFill="1" applyBorder="1" applyAlignment="1">
      <alignment horizontal="center"/>
    </xf>
    <xf numFmtId="0" fontId="3" fillId="0" borderId="47" xfId="0" applyFont="1" applyFill="1" applyBorder="1"/>
    <xf numFmtId="0" fontId="3" fillId="0" borderId="0" xfId="0" applyFont="1" applyFill="1" applyBorder="1" applyAlignment="1">
      <alignment horizontal="center" vertical="center" wrapText="1"/>
    </xf>
    <xf numFmtId="0" fontId="10" fillId="0" borderId="0" xfId="0" applyFont="1" applyFill="1" applyBorder="1"/>
    <xf numFmtId="0" fontId="16" fillId="0" borderId="0" xfId="0" applyFont="1" applyFill="1" applyBorder="1"/>
    <xf numFmtId="0" fontId="10" fillId="5" borderId="48" xfId="0" applyFont="1" applyFill="1" applyBorder="1" applyAlignment="1" applyProtection="1">
      <alignment horizontal="center" vertical="center"/>
      <protection locked="0"/>
    </xf>
    <xf numFmtId="0" fontId="16" fillId="5" borderId="17" xfId="0" applyFont="1" applyFill="1" applyBorder="1" applyProtection="1">
      <protection locked="0"/>
    </xf>
    <xf numFmtId="0" fontId="16" fillId="5" borderId="13" xfId="0" applyFont="1" applyFill="1" applyBorder="1" applyProtection="1">
      <protection locked="0"/>
    </xf>
    <xf numFmtId="0" fontId="16" fillId="6" borderId="17" xfId="0" applyFont="1" applyFill="1" applyBorder="1" applyProtection="1">
      <protection locked="0"/>
    </xf>
    <xf numFmtId="0" fontId="16" fillId="6" borderId="13" xfId="0" applyFont="1" applyFill="1" applyBorder="1" applyProtection="1">
      <protection locked="0"/>
    </xf>
    <xf numFmtId="0" fontId="3" fillId="0" borderId="0" xfId="0" applyFont="1" applyAlignment="1"/>
    <xf numFmtId="1" fontId="4" fillId="3" borderId="9" xfId="0" applyNumberFormat="1" applyFont="1" applyFill="1" applyBorder="1" applyAlignment="1" applyProtection="1">
      <alignment horizontal="center"/>
      <protection locked="0"/>
    </xf>
    <xf numFmtId="0" fontId="0" fillId="0" borderId="0" xfId="0" applyAlignment="1">
      <alignment vertical="center" wrapText="1"/>
    </xf>
    <xf numFmtId="0" fontId="0" fillId="0" borderId="0" xfId="0" applyAlignment="1">
      <alignment vertical="top"/>
    </xf>
    <xf numFmtId="0" fontId="3" fillId="0" borderId="0" xfId="0" applyFont="1" applyAlignment="1" applyProtection="1">
      <alignment horizontal="left"/>
      <protection locked="0"/>
    </xf>
    <xf numFmtId="3" fontId="3" fillId="2" borderId="7" xfId="0" applyNumberFormat="1" applyFont="1" applyFill="1" applyBorder="1" applyAlignment="1" applyProtection="1">
      <alignment horizontal="right"/>
    </xf>
    <xf numFmtId="3" fontId="3" fillId="2" borderId="48" xfId="0" applyNumberFormat="1" applyFont="1" applyFill="1" applyBorder="1" applyAlignment="1" applyProtection="1">
      <alignment horizontal="right"/>
    </xf>
    <xf numFmtId="3" fontId="3" fillId="2" borderId="46" xfId="0" applyNumberFormat="1" applyFont="1" applyFill="1" applyBorder="1" applyAlignment="1" applyProtection="1">
      <alignment horizontal="right"/>
    </xf>
    <xf numFmtId="3" fontId="3" fillId="2" borderId="49" xfId="0" applyNumberFormat="1" applyFont="1" applyFill="1" applyBorder="1" applyAlignment="1" applyProtection="1">
      <alignment horizontal="right"/>
    </xf>
    <xf numFmtId="10" fontId="7" fillId="3" borderId="50" xfId="0" applyNumberFormat="1" applyFont="1" applyFill="1" applyBorder="1" applyAlignment="1" applyProtection="1">
      <alignment horizontal="right" vertical="center"/>
    </xf>
    <xf numFmtId="3" fontId="3" fillId="2" borderId="51" xfId="0" applyNumberFormat="1" applyFont="1" applyFill="1" applyBorder="1" applyAlignment="1" applyProtection="1">
      <alignment horizontal="right"/>
    </xf>
    <xf numFmtId="10" fontId="7" fillId="3" borderId="52" xfId="0" applyNumberFormat="1" applyFont="1" applyFill="1" applyBorder="1" applyAlignment="1" applyProtection="1">
      <alignment horizontal="center" vertical="center"/>
      <protection hidden="1"/>
    </xf>
    <xf numFmtId="3" fontId="4" fillId="3" borderId="53" xfId="0" applyNumberFormat="1" applyFont="1" applyFill="1" applyBorder="1" applyAlignment="1" applyProtection="1">
      <alignment horizontal="center"/>
    </xf>
    <xf numFmtId="10" fontId="7" fillId="3" borderId="52" xfId="0" applyNumberFormat="1" applyFont="1" applyFill="1" applyBorder="1" applyAlignment="1" applyProtection="1">
      <alignment horizontal="center" vertical="center"/>
    </xf>
    <xf numFmtId="3" fontId="4" fillId="3" borderId="54" xfId="0" applyNumberFormat="1" applyFont="1" applyFill="1" applyBorder="1" applyAlignment="1" applyProtection="1">
      <alignment horizontal="center"/>
    </xf>
    <xf numFmtId="3" fontId="7" fillId="3" borderId="55" xfId="0" applyNumberFormat="1" applyFont="1" applyFill="1" applyBorder="1" applyAlignment="1" applyProtection="1">
      <alignment horizontal="right" vertical="center"/>
    </xf>
    <xf numFmtId="3" fontId="4" fillId="3" borderId="56" xfId="0" applyNumberFormat="1" applyFont="1" applyFill="1" applyBorder="1" applyAlignment="1" applyProtection="1">
      <alignment horizontal="center"/>
    </xf>
    <xf numFmtId="3" fontId="4" fillId="3" borderId="57" xfId="0" applyNumberFormat="1" applyFont="1" applyFill="1" applyBorder="1" applyAlignment="1" applyProtection="1">
      <alignment horizontal="center"/>
    </xf>
    <xf numFmtId="3" fontId="8" fillId="3" borderId="58" xfId="0" applyNumberFormat="1" applyFont="1" applyFill="1" applyBorder="1" applyAlignment="1" applyProtection="1">
      <alignment horizontal="center" vertical="center"/>
    </xf>
    <xf numFmtId="10" fontId="7" fillId="3" borderId="59" xfId="0" applyNumberFormat="1" applyFont="1" applyFill="1" applyBorder="1" applyAlignment="1" applyProtection="1">
      <alignment horizontal="center" vertical="center"/>
    </xf>
    <xf numFmtId="0" fontId="16" fillId="6" borderId="48" xfId="0" applyFont="1" applyFill="1" applyBorder="1" applyProtection="1"/>
    <xf numFmtId="0" fontId="16" fillId="6" borderId="13" xfId="0" applyFont="1" applyFill="1" applyBorder="1" applyProtection="1"/>
    <xf numFmtId="0" fontId="10" fillId="6" borderId="60" xfId="0" applyFont="1" applyFill="1" applyBorder="1" applyAlignment="1" applyProtection="1">
      <alignment horizontal="center" vertical="center"/>
    </xf>
    <xf numFmtId="0" fontId="10" fillId="6" borderId="61" xfId="0" applyFont="1" applyFill="1" applyBorder="1" applyAlignment="1" applyProtection="1">
      <alignment horizontal="center" vertical="center"/>
    </xf>
    <xf numFmtId="0" fontId="16" fillId="3" borderId="48" xfId="0" applyFont="1" applyFill="1" applyBorder="1" applyProtection="1"/>
    <xf numFmtId="0" fontId="16" fillId="3" borderId="13" xfId="0" applyFont="1" applyFill="1" applyBorder="1" applyProtection="1"/>
    <xf numFmtId="0" fontId="10" fillId="3" borderId="60" xfId="0" applyFont="1" applyFill="1" applyBorder="1" applyAlignment="1" applyProtection="1">
      <alignment horizontal="center" vertical="center"/>
    </xf>
    <xf numFmtId="0" fontId="16" fillId="3" borderId="8" xfId="0" applyFont="1" applyFill="1" applyBorder="1" applyProtection="1"/>
    <xf numFmtId="0" fontId="10" fillId="3" borderId="61" xfId="0" applyFont="1" applyFill="1" applyBorder="1" applyAlignment="1" applyProtection="1">
      <alignment horizontal="center" vertical="center"/>
    </xf>
    <xf numFmtId="0" fontId="16" fillId="7" borderId="17" xfId="0" applyFont="1" applyFill="1" applyBorder="1" applyProtection="1"/>
    <xf numFmtId="0" fontId="16" fillId="7" borderId="13" xfId="0" applyFont="1" applyFill="1" applyBorder="1" applyProtection="1"/>
    <xf numFmtId="0" fontId="10" fillId="7" borderId="60" xfId="0" applyFont="1" applyFill="1" applyBorder="1" applyAlignment="1" applyProtection="1">
      <alignment horizontal="center" vertical="center"/>
    </xf>
    <xf numFmtId="0" fontId="16" fillId="7" borderId="8" xfId="0" applyFont="1" applyFill="1" applyBorder="1" applyProtection="1"/>
    <xf numFmtId="0" fontId="10" fillId="7" borderId="61" xfId="0" applyFont="1" applyFill="1" applyBorder="1" applyAlignment="1" applyProtection="1">
      <alignment horizontal="center" vertical="center"/>
    </xf>
    <xf numFmtId="0" fontId="10" fillId="6" borderId="48" xfId="0"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protection locked="0"/>
    </xf>
    <xf numFmtId="0" fontId="10" fillId="7" borderId="48" xfId="0" applyFont="1" applyFill="1" applyBorder="1" applyAlignment="1" applyProtection="1">
      <alignment horizontal="center" vertical="center"/>
      <protection locked="0"/>
    </xf>
    <xf numFmtId="0" fontId="24" fillId="0" borderId="0" xfId="0" applyFont="1"/>
    <xf numFmtId="0" fontId="9" fillId="3" borderId="17" xfId="0" applyFont="1" applyFill="1" applyBorder="1" applyProtection="1">
      <protection locked="0"/>
    </xf>
    <xf numFmtId="0" fontId="9" fillId="3" borderId="13" xfId="0" applyFont="1" applyFill="1" applyBorder="1" applyProtection="1">
      <protection locked="0"/>
    </xf>
    <xf numFmtId="0" fontId="9" fillId="3" borderId="8" xfId="0" applyFont="1" applyFill="1" applyBorder="1" applyProtection="1">
      <protection locked="0"/>
    </xf>
    <xf numFmtId="0" fontId="9" fillId="7" borderId="17" xfId="0" applyFont="1" applyFill="1" applyBorder="1" applyProtection="1">
      <protection locked="0"/>
    </xf>
    <xf numFmtId="0" fontId="9" fillId="7" borderId="13" xfId="0" applyFont="1" applyFill="1" applyBorder="1" applyProtection="1">
      <protection locked="0"/>
    </xf>
    <xf numFmtId="0" fontId="9" fillId="7" borderId="8" xfId="0" applyFont="1" applyFill="1" applyBorder="1" applyProtection="1">
      <protection locked="0"/>
    </xf>
    <xf numFmtId="0" fontId="24" fillId="0" borderId="0" xfId="0" applyFont="1" applyAlignment="1">
      <alignment vertical="center" wrapText="1"/>
    </xf>
    <xf numFmtId="0" fontId="16" fillId="5" borderId="48" xfId="0" applyFont="1" applyFill="1" applyBorder="1" applyProtection="1"/>
    <xf numFmtId="0" fontId="16" fillId="5" borderId="13" xfId="0" applyFont="1" applyFill="1" applyBorder="1" applyProtection="1"/>
    <xf numFmtId="0" fontId="10" fillId="5" borderId="60" xfId="0" applyFont="1" applyFill="1" applyBorder="1" applyAlignment="1" applyProtection="1">
      <alignment horizontal="center" vertical="center"/>
    </xf>
    <xf numFmtId="0" fontId="10" fillId="5" borderId="61" xfId="0" applyFont="1" applyFill="1" applyBorder="1" applyAlignment="1" applyProtection="1">
      <alignment horizontal="center" vertical="center"/>
    </xf>
    <xf numFmtId="0" fontId="25" fillId="0" borderId="0" xfId="0" applyFont="1" applyAlignment="1">
      <alignment horizontal="center"/>
    </xf>
    <xf numFmtId="0" fontId="26" fillId="0" borderId="0" xfId="0" applyFont="1" applyAlignment="1">
      <alignment horizontal="center"/>
    </xf>
    <xf numFmtId="0" fontId="13" fillId="0" borderId="62" xfId="1" applyFont="1" applyFill="1" applyBorder="1" applyAlignment="1" applyProtection="1">
      <alignment horizontal="left"/>
    </xf>
    <xf numFmtId="0" fontId="16" fillId="0" borderId="0" xfId="0" applyFont="1" applyFill="1" applyBorder="1" applyAlignment="1" applyProtection="1"/>
    <xf numFmtId="0" fontId="14" fillId="0" borderId="0" xfId="1" applyFont="1" applyFill="1" applyBorder="1" applyAlignment="1" applyProtection="1"/>
    <xf numFmtId="0" fontId="14" fillId="0" borderId="63" xfId="1" applyFont="1" applyFill="1" applyBorder="1" applyAlignment="1" applyProtection="1"/>
    <xf numFmtId="0" fontId="16" fillId="0" borderId="62" xfId="0" applyFont="1" applyFill="1" applyBorder="1" applyProtection="1"/>
    <xf numFmtId="0" fontId="16" fillId="0" borderId="0" xfId="0" applyFont="1" applyFill="1" applyBorder="1" applyProtection="1"/>
    <xf numFmtId="0" fontId="0" fillId="0" borderId="62" xfId="0" applyFill="1" applyBorder="1"/>
    <xf numFmtId="0" fontId="0" fillId="0" borderId="0" xfId="0" applyFill="1" applyBorder="1"/>
    <xf numFmtId="0" fontId="0" fillId="0" borderId="63" xfId="0" applyFill="1" applyBorder="1"/>
    <xf numFmtId="0" fontId="16" fillId="0" borderId="62" xfId="0" applyFont="1" applyFill="1" applyBorder="1"/>
    <xf numFmtId="0" fontId="16" fillId="0" borderId="0" xfId="0" applyFont="1" applyFill="1" applyBorder="1" applyAlignment="1">
      <alignment horizontal="center"/>
    </xf>
    <xf numFmtId="0" fontId="16" fillId="0" borderId="63" xfId="0" applyFont="1" applyFill="1" applyBorder="1"/>
    <xf numFmtId="0" fontId="5" fillId="0" borderId="0" xfId="0" applyFont="1" applyFill="1" applyBorder="1" applyAlignment="1">
      <alignment horizontal="center"/>
    </xf>
    <xf numFmtId="0" fontId="3" fillId="0" borderId="64" xfId="0" applyFont="1" applyFill="1" applyBorder="1"/>
    <xf numFmtId="0" fontId="3" fillId="0" borderId="63" xfId="0" applyFont="1" applyFill="1" applyBorder="1"/>
    <xf numFmtId="0" fontId="3" fillId="0" borderId="65" xfId="0" applyFont="1" applyFill="1" applyBorder="1"/>
    <xf numFmtId="0" fontId="3" fillId="0" borderId="62" xfId="0" applyFont="1" applyFill="1" applyBorder="1"/>
    <xf numFmtId="10" fontId="21" fillId="0" borderId="0" xfId="0" applyNumberFormat="1" applyFont="1" applyFill="1" applyBorder="1" applyAlignment="1">
      <alignment horizontal="center"/>
    </xf>
    <xf numFmtId="10" fontId="3" fillId="0" borderId="0" xfId="0" applyNumberFormat="1" applyFont="1" applyFill="1" applyBorder="1"/>
    <xf numFmtId="0" fontId="3" fillId="0" borderId="62" xfId="0" applyFont="1" applyFill="1" applyBorder="1" applyAlignment="1">
      <alignment horizontal="center" vertical="center" wrapText="1"/>
    </xf>
    <xf numFmtId="0" fontId="10" fillId="0" borderId="62"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6" fillId="0" borderId="63" xfId="0" applyFont="1" applyFill="1" applyBorder="1" applyAlignment="1">
      <alignment vertical="center"/>
    </xf>
    <xf numFmtId="0" fontId="9" fillId="0" borderId="0" xfId="0" applyFont="1" applyFill="1" applyBorder="1"/>
    <xf numFmtId="0" fontId="16" fillId="0" borderId="66" xfId="0" applyFont="1" applyFill="1" applyBorder="1"/>
    <xf numFmtId="0" fontId="16" fillId="0" borderId="66" xfId="0" applyFont="1" applyFill="1" applyBorder="1" applyAlignment="1">
      <alignment horizontal="center"/>
    </xf>
    <xf numFmtId="0" fontId="16" fillId="0" borderId="67" xfId="0" applyFont="1" applyFill="1" applyBorder="1"/>
    <xf numFmtId="3" fontId="3" fillId="0" borderId="47" xfId="0" applyNumberFormat="1" applyFont="1" applyFill="1" applyBorder="1" applyAlignment="1">
      <alignment horizontal="center"/>
    </xf>
    <xf numFmtId="0" fontId="13" fillId="0" borderId="68" xfId="1" applyFont="1" applyFill="1" applyBorder="1" applyAlignment="1" applyProtection="1">
      <alignment horizontal="center"/>
    </xf>
    <xf numFmtId="0" fontId="13" fillId="0" borderId="69" xfId="1" applyFont="1" applyFill="1" applyBorder="1" applyAlignment="1" applyProtection="1">
      <alignment horizontal="center"/>
    </xf>
    <xf numFmtId="0" fontId="13" fillId="0" borderId="62" xfId="1" applyFont="1" applyFill="1" applyBorder="1" applyAlignment="1" applyProtection="1">
      <alignment horizontal="center"/>
    </xf>
    <xf numFmtId="0" fontId="13" fillId="0" borderId="0" xfId="1" applyFont="1" applyFill="1" applyBorder="1" applyAlignment="1" applyProtection="1">
      <alignment horizontal="center"/>
    </xf>
    <xf numFmtId="0" fontId="13" fillId="0" borderId="63" xfId="1" applyFont="1" applyFill="1" applyBorder="1" applyAlignment="1" applyProtection="1">
      <alignment horizontal="center"/>
    </xf>
    <xf numFmtId="0" fontId="10" fillId="0" borderId="0" xfId="0" applyFont="1" applyFill="1" applyBorder="1" applyAlignment="1">
      <alignment horizontal="center"/>
    </xf>
    <xf numFmtId="0" fontId="16" fillId="0" borderId="70" xfId="0" applyFont="1" applyFill="1" applyBorder="1"/>
    <xf numFmtId="0" fontId="10" fillId="0" borderId="71" xfId="0" applyFont="1" applyFill="1" applyBorder="1" applyAlignment="1">
      <alignment horizontal="center" vertical="center"/>
    </xf>
    <xf numFmtId="0" fontId="10" fillId="0" borderId="66" xfId="0" applyFont="1" applyFill="1" applyBorder="1" applyAlignment="1">
      <alignment vertical="center"/>
    </xf>
    <xf numFmtId="0" fontId="24" fillId="0" borderId="0" xfId="0" applyFont="1" applyAlignment="1">
      <alignment horizontal="left" vertical="center" wrapText="1"/>
    </xf>
    <xf numFmtId="0" fontId="0" fillId="0" borderId="0" xfId="0" applyAlignment="1">
      <alignment horizontal="left" vertical="center" wrapText="1"/>
    </xf>
    <xf numFmtId="0" fontId="24" fillId="0" borderId="0" xfId="0" applyFont="1" applyAlignment="1">
      <alignment wrapText="1"/>
    </xf>
    <xf numFmtId="0" fontId="0" fillId="0" borderId="0" xfId="0" applyAlignment="1">
      <alignment wrapText="1"/>
    </xf>
    <xf numFmtId="3" fontId="10" fillId="7" borderId="17" xfId="0" applyNumberFormat="1" applyFont="1" applyFill="1" applyBorder="1" applyAlignment="1" applyProtection="1">
      <alignment horizontal="center" vertical="center"/>
    </xf>
    <xf numFmtId="3" fontId="10" fillId="7" borderId="13" xfId="0" applyNumberFormat="1" applyFont="1" applyFill="1" applyBorder="1" applyAlignment="1" applyProtection="1">
      <alignment horizontal="center" vertical="center"/>
    </xf>
    <xf numFmtId="3" fontId="10" fillId="7" borderId="8" xfId="0" applyNumberFormat="1" applyFont="1" applyFill="1" applyBorder="1" applyAlignment="1" applyProtection="1">
      <alignment horizontal="center" vertical="center"/>
    </xf>
    <xf numFmtId="10" fontId="10" fillId="7" borderId="73" xfId="0" applyNumberFormat="1" applyFont="1" applyFill="1" applyBorder="1" applyAlignment="1" applyProtection="1">
      <alignment horizontal="center" vertical="center"/>
    </xf>
    <xf numFmtId="10" fontId="10" fillId="7" borderId="74" xfId="0" applyNumberFormat="1" applyFont="1" applyFill="1" applyBorder="1" applyAlignment="1" applyProtection="1">
      <alignment horizontal="center" vertical="center"/>
    </xf>
    <xf numFmtId="10" fontId="10" fillId="7" borderId="72" xfId="0" applyNumberFormat="1" applyFont="1" applyFill="1" applyBorder="1" applyAlignment="1" applyProtection="1">
      <alignment horizontal="center" vertical="center"/>
    </xf>
    <xf numFmtId="0" fontId="10" fillId="4" borderId="17" xfId="0" applyFont="1" applyFill="1" applyBorder="1" applyAlignment="1">
      <alignment horizontal="center" vertical="center" wrapText="1"/>
    </xf>
    <xf numFmtId="0" fontId="0" fillId="4" borderId="8" xfId="0" applyFill="1" applyBorder="1" applyAlignment="1">
      <alignment vertical="center" wrapText="1"/>
    </xf>
    <xf numFmtId="3" fontId="10" fillId="5" borderId="17" xfId="0" applyNumberFormat="1" applyFont="1" applyFill="1" applyBorder="1" applyAlignment="1" applyProtection="1">
      <alignment horizontal="center" vertical="center"/>
    </xf>
    <xf numFmtId="3" fontId="10" fillId="5" borderId="13" xfId="0" applyNumberFormat="1" applyFont="1" applyFill="1" applyBorder="1" applyAlignment="1" applyProtection="1">
      <alignment horizontal="center" vertical="center"/>
    </xf>
    <xf numFmtId="3" fontId="10" fillId="5" borderId="8" xfId="0" applyNumberFormat="1" applyFont="1" applyFill="1" applyBorder="1" applyAlignment="1" applyProtection="1">
      <alignment horizontal="center" vertical="center"/>
    </xf>
    <xf numFmtId="3" fontId="10" fillId="6" borderId="17" xfId="0" applyNumberFormat="1" applyFont="1" applyFill="1" applyBorder="1" applyAlignment="1" applyProtection="1">
      <alignment horizontal="center" vertical="center"/>
    </xf>
    <xf numFmtId="3" fontId="10" fillId="6" borderId="13" xfId="0" applyNumberFormat="1" applyFont="1" applyFill="1" applyBorder="1" applyAlignment="1" applyProtection="1">
      <alignment horizontal="center" vertical="center"/>
    </xf>
    <xf numFmtId="3" fontId="10" fillId="6" borderId="8" xfId="0" applyNumberFormat="1" applyFont="1" applyFill="1" applyBorder="1" applyAlignment="1" applyProtection="1">
      <alignment horizontal="center" vertical="center"/>
    </xf>
    <xf numFmtId="3" fontId="10" fillId="3" borderId="17"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10" fillId="3" borderId="8" xfId="0" applyNumberFormat="1" applyFont="1" applyFill="1" applyBorder="1" applyAlignment="1" applyProtection="1">
      <alignment horizontal="center" vertical="center"/>
    </xf>
    <xf numFmtId="10" fontId="10" fillId="3" borderId="73" xfId="0" applyNumberFormat="1" applyFont="1" applyFill="1" applyBorder="1" applyAlignment="1" applyProtection="1">
      <alignment horizontal="center" vertical="center"/>
    </xf>
    <xf numFmtId="10" fontId="10" fillId="3" borderId="74" xfId="0" applyNumberFormat="1" applyFont="1" applyFill="1" applyBorder="1" applyAlignment="1" applyProtection="1">
      <alignment horizontal="center" vertical="center"/>
    </xf>
    <xf numFmtId="10" fontId="10" fillId="3" borderId="72" xfId="0" applyNumberFormat="1" applyFont="1" applyFill="1" applyBorder="1" applyAlignment="1" applyProtection="1">
      <alignment horizontal="center" vertical="center"/>
    </xf>
    <xf numFmtId="0" fontId="10" fillId="4" borderId="73" xfId="0" applyFont="1" applyFill="1" applyBorder="1" applyAlignment="1">
      <alignment horizontal="center" vertical="center" wrapText="1"/>
    </xf>
    <xf numFmtId="0" fontId="0" fillId="4" borderId="72" xfId="0" applyFill="1" applyBorder="1" applyAlignment="1">
      <alignment vertical="center" wrapText="1"/>
    </xf>
    <xf numFmtId="10" fontId="10" fillId="6" borderId="73" xfId="0" applyNumberFormat="1" applyFont="1" applyFill="1" applyBorder="1" applyAlignment="1" applyProtection="1">
      <alignment horizontal="center" vertical="center"/>
    </xf>
    <xf numFmtId="10" fontId="10" fillId="6" borderId="74" xfId="0" applyNumberFormat="1" applyFont="1" applyFill="1" applyBorder="1" applyAlignment="1" applyProtection="1">
      <alignment horizontal="center" vertical="center"/>
    </xf>
    <xf numFmtId="10" fontId="10" fillId="6" borderId="72" xfId="0" applyNumberFormat="1" applyFont="1" applyFill="1" applyBorder="1" applyAlignment="1" applyProtection="1">
      <alignment horizontal="center" vertical="center"/>
    </xf>
    <xf numFmtId="10" fontId="10" fillId="5" borderId="73" xfId="0" applyNumberFormat="1" applyFont="1" applyFill="1" applyBorder="1" applyAlignment="1" applyProtection="1">
      <alignment horizontal="center" vertical="center"/>
    </xf>
    <xf numFmtId="10" fontId="10" fillId="5" borderId="74" xfId="0" applyNumberFormat="1" applyFont="1" applyFill="1" applyBorder="1" applyAlignment="1" applyProtection="1">
      <alignment horizontal="center" vertical="center"/>
    </xf>
    <xf numFmtId="10" fontId="10" fillId="5" borderId="72" xfId="0" applyNumberFormat="1" applyFont="1" applyFill="1" applyBorder="1" applyAlignment="1" applyProtection="1">
      <alignment horizontal="center" vertical="center"/>
    </xf>
    <xf numFmtId="0" fontId="3" fillId="0" borderId="0" xfId="0" applyFont="1" applyAlignment="1" applyProtection="1">
      <alignment horizontal="center"/>
    </xf>
    <xf numFmtId="0" fontId="10" fillId="4" borderId="75"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61" xfId="0" applyFont="1" applyFill="1" applyBorder="1" applyAlignment="1">
      <alignment horizontal="center" vertical="center"/>
    </xf>
    <xf numFmtId="0" fontId="5" fillId="4" borderId="7" xfId="0" applyFont="1" applyFill="1" applyBorder="1" applyAlignment="1" applyProtection="1">
      <alignment horizontal="center" vertical="center"/>
    </xf>
    <xf numFmtId="0" fontId="5" fillId="4" borderId="76" xfId="0" applyFont="1" applyFill="1" applyBorder="1" applyAlignment="1" applyProtection="1">
      <alignment horizontal="center" vertical="center"/>
    </xf>
    <xf numFmtId="0" fontId="5" fillId="4" borderId="77" xfId="0" applyFont="1" applyFill="1" applyBorder="1" applyAlignment="1" applyProtection="1">
      <alignment horizontal="center" vertical="center"/>
    </xf>
    <xf numFmtId="0" fontId="5" fillId="4" borderId="78" xfId="0" applyFont="1" applyFill="1" applyBorder="1" applyAlignment="1" applyProtection="1">
      <alignment horizontal="center" vertical="center"/>
    </xf>
    <xf numFmtId="0" fontId="3" fillId="4" borderId="51" xfId="0" applyFont="1" applyFill="1" applyBorder="1" applyAlignment="1" applyProtection="1">
      <alignment horizontal="center" vertical="center"/>
    </xf>
    <xf numFmtId="0" fontId="3" fillId="4" borderId="79" xfId="0" applyFont="1" applyFill="1" applyBorder="1" applyAlignment="1" applyProtection="1">
      <alignment horizontal="center" vertical="center"/>
    </xf>
    <xf numFmtId="0" fontId="3" fillId="4" borderId="49" xfId="0" applyFont="1" applyFill="1" applyBorder="1" applyAlignment="1" applyProtection="1">
      <alignment horizontal="center" vertical="center"/>
      <protection locked="0"/>
    </xf>
    <xf numFmtId="0" fontId="3" fillId="4" borderId="80" xfId="0" applyFont="1" applyFill="1" applyBorder="1" applyAlignment="1" applyProtection="1">
      <alignment horizontal="center" vertical="center"/>
      <protection locked="0"/>
    </xf>
    <xf numFmtId="3" fontId="4" fillId="3" borderId="48" xfId="0" applyNumberFormat="1" applyFont="1" applyFill="1" applyBorder="1" applyAlignment="1" applyProtection="1">
      <alignment horizontal="center" vertical="center"/>
    </xf>
    <xf numFmtId="3" fontId="4" fillId="3" borderId="61" xfId="0" applyNumberFormat="1" applyFont="1" applyFill="1" applyBorder="1" applyAlignment="1" applyProtection="1">
      <alignment horizontal="center" vertical="center"/>
    </xf>
    <xf numFmtId="3" fontId="4" fillId="3" borderId="48" xfId="0" applyNumberFormat="1" applyFont="1" applyFill="1" applyBorder="1" applyAlignment="1" applyProtection="1">
      <alignment horizontal="center" vertical="center"/>
      <protection locked="0"/>
    </xf>
    <xf numFmtId="3" fontId="4" fillId="3" borderId="61" xfId="0" applyNumberFormat="1" applyFont="1" applyFill="1" applyBorder="1" applyAlignment="1" applyProtection="1">
      <alignment horizontal="center" vertical="center"/>
      <protection locked="0"/>
    </xf>
    <xf numFmtId="3" fontId="4" fillId="3" borderId="51" xfId="0" applyNumberFormat="1" applyFont="1" applyFill="1" applyBorder="1" applyAlignment="1" applyProtection="1">
      <alignment horizontal="center" vertical="center"/>
      <protection locked="0"/>
    </xf>
    <xf numFmtId="3" fontId="4" fillId="3" borderId="79" xfId="0" applyNumberFormat="1" applyFont="1" applyFill="1" applyBorder="1" applyAlignment="1" applyProtection="1">
      <alignment horizontal="center" vertical="center"/>
      <protection locked="0"/>
    </xf>
    <xf numFmtId="3" fontId="4" fillId="3" borderId="49" xfId="0" applyNumberFormat="1" applyFont="1" applyFill="1" applyBorder="1" applyAlignment="1" applyProtection="1">
      <alignment horizontal="center" vertical="center"/>
    </xf>
    <xf numFmtId="3" fontId="4" fillId="3" borderId="80" xfId="0" applyNumberFormat="1" applyFont="1" applyFill="1" applyBorder="1" applyAlignment="1" applyProtection="1">
      <alignment horizontal="center" vertical="center"/>
    </xf>
    <xf numFmtId="0" fontId="5" fillId="4" borderId="0" xfId="0" applyFont="1" applyFill="1" applyAlignment="1" applyProtection="1">
      <alignment horizontal="center"/>
      <protection locked="0"/>
    </xf>
    <xf numFmtId="0" fontId="5" fillId="4" borderId="0" xfId="0" applyFont="1" applyFill="1" applyAlignment="1" applyProtection="1">
      <alignment horizontal="center"/>
    </xf>
    <xf numFmtId="0" fontId="5" fillId="4" borderId="44" xfId="0" applyFont="1" applyFill="1" applyBorder="1" applyAlignment="1" applyProtection="1">
      <alignment horizontal="center" vertical="center"/>
    </xf>
    <xf numFmtId="0" fontId="5" fillId="4" borderId="81" xfId="0" applyFont="1" applyFill="1" applyBorder="1" applyAlignment="1" applyProtection="1">
      <alignment horizontal="center" vertical="center"/>
    </xf>
    <xf numFmtId="0" fontId="5" fillId="4" borderId="82" xfId="0" applyFont="1" applyFill="1" applyBorder="1" applyAlignment="1" applyProtection="1">
      <alignment horizontal="center" vertical="center"/>
    </xf>
    <xf numFmtId="3" fontId="3" fillId="0" borderId="46" xfId="0" applyNumberFormat="1" applyFont="1" applyFill="1" applyBorder="1" applyAlignment="1">
      <alignment horizontal="center"/>
    </xf>
    <xf numFmtId="0" fontId="3" fillId="0" borderId="46" xfId="0" applyFont="1" applyFill="1" applyBorder="1" applyAlignment="1">
      <alignment horizontal="left"/>
    </xf>
    <xf numFmtId="0" fontId="3" fillId="0" borderId="85"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2"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86" xfId="0" applyFont="1" applyFill="1" applyBorder="1" applyAlignment="1">
      <alignment horizontal="center" vertical="center" wrapText="1" shrinkToFit="1"/>
    </xf>
    <xf numFmtId="0" fontId="3" fillId="0" borderId="47" xfId="0" applyFont="1" applyFill="1" applyBorder="1" applyAlignment="1">
      <alignment horizontal="center" vertical="center" wrapText="1" shrinkToFit="1"/>
    </xf>
    <xf numFmtId="3" fontId="3" fillId="0" borderId="47" xfId="0" applyNumberFormat="1" applyFont="1" applyFill="1" applyBorder="1" applyAlignment="1">
      <alignment horizontal="center"/>
    </xf>
    <xf numFmtId="0" fontId="13" fillId="0" borderId="68" xfId="1" applyFont="1" applyFill="1" applyBorder="1" applyAlignment="1" applyProtection="1">
      <alignment horizontal="center"/>
    </xf>
    <xf numFmtId="0" fontId="13" fillId="0" borderId="0" xfId="1" applyFont="1" applyFill="1" applyBorder="1" applyAlignment="1" applyProtection="1">
      <alignment horizontal="left"/>
    </xf>
    <xf numFmtId="0" fontId="13" fillId="0" borderId="0" xfId="1" applyFont="1" applyFill="1" applyBorder="1" applyAlignment="1" applyProtection="1">
      <alignment horizontal="center"/>
    </xf>
    <xf numFmtId="10" fontId="10" fillId="0" borderId="0" xfId="0" applyNumberFormat="1" applyFont="1" applyFill="1" applyBorder="1" applyAlignment="1">
      <alignment horizontal="left"/>
    </xf>
    <xf numFmtId="10" fontId="10" fillId="0" borderId="63" xfId="0" applyNumberFormat="1" applyFont="1" applyFill="1" applyBorder="1" applyAlignment="1">
      <alignment horizontal="left"/>
    </xf>
    <xf numFmtId="0" fontId="10" fillId="0" borderId="62" xfId="0" applyFont="1" applyFill="1" applyBorder="1" applyAlignment="1">
      <alignment horizontal="center"/>
    </xf>
    <xf numFmtId="0" fontId="10" fillId="0" borderId="0" xfId="0" applyFont="1" applyFill="1" applyBorder="1" applyAlignment="1">
      <alignment horizontal="center"/>
    </xf>
    <xf numFmtId="10" fontId="20" fillId="0" borderId="0" xfId="0" applyNumberFormat="1" applyFont="1" applyFill="1" applyBorder="1" applyAlignment="1">
      <alignment horizontal="center"/>
    </xf>
    <xf numFmtId="3" fontId="10" fillId="0" borderId="83" xfId="0" applyNumberFormat="1" applyFont="1" applyFill="1" applyBorder="1" applyAlignment="1">
      <alignment horizontal="center"/>
    </xf>
    <xf numFmtId="0" fontId="10" fillId="0" borderId="84" xfId="0" applyFont="1" applyFill="1" applyBorder="1" applyAlignment="1">
      <alignment horizontal="center"/>
    </xf>
    <xf numFmtId="0" fontId="17" fillId="0" borderId="0" xfId="0" applyFont="1" applyFill="1" applyBorder="1" applyAlignment="1">
      <alignment horizontal="center"/>
    </xf>
    <xf numFmtId="0" fontId="3" fillId="0" borderId="89" xfId="0" applyFont="1" applyFill="1" applyBorder="1" applyAlignment="1">
      <alignment horizontal="center"/>
    </xf>
    <xf numFmtId="0" fontId="3" fillId="0" borderId="88" xfId="0" applyFont="1" applyFill="1" applyBorder="1" applyAlignment="1">
      <alignment horizontal="center"/>
    </xf>
    <xf numFmtId="0" fontId="3" fillId="0" borderId="93"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87" xfId="0" applyFont="1" applyFill="1" applyBorder="1" applyAlignment="1">
      <alignment horizontal="center"/>
    </xf>
    <xf numFmtId="0" fontId="3" fillId="0" borderId="97"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cellXfs>
  <cellStyles count="2">
    <cellStyle name="Normal" xfId="0" builtinId="0"/>
    <cellStyle name="Normal_Resultats  lecture et panneau" xfId="1"/>
  </cellStyles>
  <dxfs count="4">
    <dxf>
      <font>
        <b/>
        <i val="0"/>
        <condense val="0"/>
        <extend val="0"/>
        <color indexed="12"/>
      </font>
      <fill>
        <patternFill>
          <bgColor indexed="27"/>
        </patternFill>
      </fill>
    </dxf>
    <dxf>
      <font>
        <condense val="0"/>
        <extend val="0"/>
        <color indexed="14"/>
      </font>
    </dxf>
    <dxf>
      <font>
        <condense val="0"/>
        <extend val="0"/>
        <color indexed="10"/>
      </font>
    </dxf>
    <dxf>
      <font>
        <condense val="0"/>
        <extend val="0"/>
        <color indexed="14"/>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A3FFA3"/>
      <rgbColor rgb="00FFFF99"/>
      <rgbColor rgb="0099CCFF"/>
      <rgbColor rgb="00FFA7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dc\Elections\Documents%20and%20Settings\jpchouvellon\Mes%20documents\Elections\ElectionsMunicipales\Exemple%20Avrille\Municipales%2020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sheetName val="MUNICIP2001-1"/>
      <sheetName val="mu"/>
      <sheetName val="M1"/>
      <sheetName val="M2"/>
      <sheetName val="M3"/>
      <sheetName val="M4"/>
      <sheetName val="M5"/>
      <sheetName val="M6"/>
      <sheetName val="M7"/>
      <sheetName val="M8"/>
      <sheetName val="M9"/>
      <sheetName val="M10"/>
      <sheetName val="liste "/>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v>201</v>
          </cell>
          <cell r="B1">
            <v>1</v>
          </cell>
          <cell r="C1" t="str">
            <v>Jacques GRAVELEAU</v>
          </cell>
          <cell r="D1">
            <v>1</v>
          </cell>
          <cell r="E1" t="str">
            <v>Jacques GRAVELEAU</v>
          </cell>
          <cell r="F1" t="str">
            <v>Avrillais : Citoyens Solidaires</v>
          </cell>
          <cell r="G1">
            <v>9</v>
          </cell>
          <cell r="H1">
            <v>1565</v>
          </cell>
          <cell r="I1">
            <v>0.27779999999999999</v>
          </cell>
        </row>
        <row r="2">
          <cell r="A2">
            <v>202</v>
          </cell>
          <cell r="B2">
            <v>2</v>
          </cell>
          <cell r="C2" t="str">
            <v>Martine RIVERON</v>
          </cell>
          <cell r="D2">
            <v>2</v>
          </cell>
          <cell r="E2" t="str">
            <v>Martine RIVERON</v>
          </cell>
        </row>
        <row r="3">
          <cell r="A3">
            <v>203</v>
          </cell>
          <cell r="B3">
            <v>3</v>
          </cell>
          <cell r="C3" t="str">
            <v>Michel BAUJON</v>
          </cell>
          <cell r="D3">
            <v>3</v>
          </cell>
          <cell r="E3" t="str">
            <v>Michel BAUJON</v>
          </cell>
        </row>
        <row r="4">
          <cell r="A4">
            <v>204</v>
          </cell>
          <cell r="B4">
            <v>4</v>
          </cell>
          <cell r="C4" t="str">
            <v>Isabelle VIDAL</v>
          </cell>
          <cell r="D4">
            <v>4</v>
          </cell>
          <cell r="E4" t="str">
            <v>Isabelle VIDAL</v>
          </cell>
        </row>
        <row r="5">
          <cell r="A5">
            <v>205</v>
          </cell>
          <cell r="B5">
            <v>5</v>
          </cell>
          <cell r="C5" t="str">
            <v>Jacques CHAUSSERET</v>
          </cell>
          <cell r="D5">
            <v>5</v>
          </cell>
          <cell r="E5" t="str">
            <v>Jacques CHAUSSERET</v>
          </cell>
        </row>
        <row r="6">
          <cell r="A6">
            <v>206</v>
          </cell>
          <cell r="B6">
            <v>6</v>
          </cell>
          <cell r="C6" t="str">
            <v>Yvette GANDON</v>
          </cell>
          <cell r="D6">
            <v>6</v>
          </cell>
          <cell r="E6" t="str">
            <v>Yvette GANDON</v>
          </cell>
        </row>
        <row r="7">
          <cell r="A7">
            <v>207</v>
          </cell>
          <cell r="B7">
            <v>7</v>
          </cell>
          <cell r="C7" t="str">
            <v>Jean-Yves RAVENEAU</v>
          </cell>
          <cell r="D7">
            <v>7</v>
          </cell>
          <cell r="E7" t="str">
            <v>Jean-Yves RAVENEAU</v>
          </cell>
        </row>
        <row r="8">
          <cell r="A8">
            <v>208</v>
          </cell>
          <cell r="B8">
            <v>8</v>
          </cell>
          <cell r="C8" t="str">
            <v>Nelly CAVAILLÉ</v>
          </cell>
          <cell r="D8">
            <v>8</v>
          </cell>
          <cell r="E8" t="str">
            <v>Nelly CAVAILLÉ</v>
          </cell>
        </row>
        <row r="9">
          <cell r="A9">
            <v>209</v>
          </cell>
          <cell r="B9">
            <v>9</v>
          </cell>
          <cell r="C9" t="str">
            <v>Alain LAURENT</v>
          </cell>
          <cell r="D9">
            <v>9</v>
          </cell>
          <cell r="E9" t="str">
            <v>Alain LAURENT</v>
          </cell>
        </row>
        <row r="10">
          <cell r="A10">
            <v>210</v>
          </cell>
          <cell r="B10">
            <v>10</v>
          </cell>
          <cell r="C10" t="str">
            <v>Isabelle ACCART</v>
          </cell>
          <cell r="D10" t="str">
            <v/>
          </cell>
          <cell r="E10" t="str">
            <v/>
          </cell>
        </row>
        <row r="11">
          <cell r="A11">
            <v>211</v>
          </cell>
          <cell r="B11">
            <v>11</v>
          </cell>
          <cell r="C11" t="str">
            <v>Jean-Paul XHAARD</v>
          </cell>
          <cell r="D11" t="str">
            <v/>
          </cell>
          <cell r="E11" t="str">
            <v/>
          </cell>
        </row>
        <row r="12">
          <cell r="A12">
            <v>212</v>
          </cell>
          <cell r="B12">
            <v>12</v>
          </cell>
          <cell r="C12" t="str">
            <v>Nicole GUÉRIN</v>
          </cell>
          <cell r="D12" t="str">
            <v/>
          </cell>
          <cell r="E12" t="str">
            <v/>
          </cell>
        </row>
        <row r="13">
          <cell r="A13">
            <v>213</v>
          </cell>
          <cell r="B13">
            <v>13</v>
          </cell>
          <cell r="C13" t="str">
            <v>Jacques THOMÉ</v>
          </cell>
          <cell r="D13" t="str">
            <v/>
          </cell>
          <cell r="E13" t="str">
            <v/>
          </cell>
        </row>
        <row r="14">
          <cell r="A14">
            <v>214</v>
          </cell>
          <cell r="B14">
            <v>14</v>
          </cell>
          <cell r="C14" t="str">
            <v>Gisèle LHUMEAU</v>
          </cell>
          <cell r="D14" t="str">
            <v/>
          </cell>
          <cell r="E14" t="str">
            <v/>
          </cell>
        </row>
        <row r="15">
          <cell r="A15">
            <v>215</v>
          </cell>
          <cell r="B15">
            <v>15</v>
          </cell>
          <cell r="C15" t="str">
            <v>Jean SIMONIN</v>
          </cell>
          <cell r="D15" t="str">
            <v/>
          </cell>
          <cell r="E15" t="str">
            <v/>
          </cell>
        </row>
        <row r="16">
          <cell r="A16">
            <v>216</v>
          </cell>
          <cell r="B16">
            <v>16</v>
          </cell>
          <cell r="C16" t="str">
            <v>Françoise CHATAIGNIER</v>
          </cell>
          <cell r="D16" t="str">
            <v/>
          </cell>
          <cell r="E16" t="str">
            <v/>
          </cell>
        </row>
        <row r="17">
          <cell r="A17">
            <v>217</v>
          </cell>
          <cell r="B17">
            <v>17</v>
          </cell>
          <cell r="C17" t="str">
            <v>Henry ASTIER</v>
          </cell>
          <cell r="D17" t="str">
            <v/>
          </cell>
          <cell r="E17" t="str">
            <v/>
          </cell>
        </row>
        <row r="18">
          <cell r="A18">
            <v>218</v>
          </cell>
          <cell r="B18">
            <v>18</v>
          </cell>
          <cell r="C18" t="str">
            <v>Joëlle ROBIN</v>
          </cell>
          <cell r="D18" t="str">
            <v/>
          </cell>
          <cell r="E18" t="str">
            <v/>
          </cell>
        </row>
        <row r="19">
          <cell r="A19">
            <v>219</v>
          </cell>
          <cell r="B19">
            <v>19</v>
          </cell>
          <cell r="C19" t="str">
            <v>Christian BELLOIS</v>
          </cell>
          <cell r="D19" t="str">
            <v/>
          </cell>
          <cell r="E19" t="str">
            <v/>
          </cell>
        </row>
        <row r="20">
          <cell r="A20">
            <v>220</v>
          </cell>
          <cell r="B20">
            <v>20</v>
          </cell>
          <cell r="C20" t="str">
            <v>Annie PICHOT</v>
          </cell>
          <cell r="D20" t="str">
            <v/>
          </cell>
          <cell r="E20" t="str">
            <v/>
          </cell>
        </row>
        <row r="21">
          <cell r="A21">
            <v>221</v>
          </cell>
          <cell r="B21">
            <v>21</v>
          </cell>
          <cell r="C21" t="str">
            <v>Patrice HOUDBINE</v>
          </cell>
          <cell r="D21" t="str">
            <v/>
          </cell>
          <cell r="E21" t="str">
            <v/>
          </cell>
        </row>
        <row r="22">
          <cell r="A22">
            <v>222</v>
          </cell>
          <cell r="B22">
            <v>22</v>
          </cell>
          <cell r="C22" t="str">
            <v>Chantal BARBIER</v>
          </cell>
          <cell r="D22" t="str">
            <v/>
          </cell>
          <cell r="E22" t="str">
            <v/>
          </cell>
        </row>
        <row r="23">
          <cell r="A23">
            <v>223</v>
          </cell>
          <cell r="B23">
            <v>23</v>
          </cell>
          <cell r="C23" t="str">
            <v>Didier OGER</v>
          </cell>
          <cell r="D23" t="str">
            <v/>
          </cell>
          <cell r="E23" t="str">
            <v/>
          </cell>
        </row>
        <row r="24">
          <cell r="A24">
            <v>224</v>
          </cell>
          <cell r="B24">
            <v>24</v>
          </cell>
          <cell r="C24" t="str">
            <v>Carole RICHARD</v>
          </cell>
          <cell r="D24" t="str">
            <v/>
          </cell>
          <cell r="E24" t="str">
            <v/>
          </cell>
        </row>
        <row r="25">
          <cell r="A25">
            <v>225</v>
          </cell>
          <cell r="B25">
            <v>25</v>
          </cell>
          <cell r="C25" t="str">
            <v>Marcel LE MEUT</v>
          </cell>
          <cell r="D25" t="str">
            <v/>
          </cell>
          <cell r="E25" t="str">
            <v/>
          </cell>
        </row>
        <row r="26">
          <cell r="A26">
            <v>226</v>
          </cell>
          <cell r="B26">
            <v>26</v>
          </cell>
          <cell r="C26" t="str">
            <v>Stéphanie DUPEYROUX</v>
          </cell>
          <cell r="D26" t="str">
            <v/>
          </cell>
          <cell r="E26" t="str">
            <v/>
          </cell>
        </row>
        <row r="27">
          <cell r="A27">
            <v>227</v>
          </cell>
          <cell r="B27">
            <v>27</v>
          </cell>
          <cell r="C27" t="str">
            <v>Raymond PERRIN</v>
          </cell>
          <cell r="D27" t="str">
            <v/>
          </cell>
          <cell r="E27" t="str">
            <v/>
          </cell>
        </row>
        <row r="28">
          <cell r="A28">
            <v>228</v>
          </cell>
          <cell r="B28">
            <v>28</v>
          </cell>
          <cell r="C28" t="str">
            <v>Martine LEMAIRE</v>
          </cell>
          <cell r="D28" t="str">
            <v/>
          </cell>
          <cell r="E28" t="str">
            <v/>
          </cell>
        </row>
        <row r="29">
          <cell r="A29">
            <v>229</v>
          </cell>
          <cell r="B29">
            <v>29</v>
          </cell>
          <cell r="C29" t="str">
            <v>Haïda NADIFI</v>
          </cell>
          <cell r="D29" t="str">
            <v/>
          </cell>
          <cell r="E29" t="str">
            <v/>
          </cell>
        </row>
        <row r="30">
          <cell r="A30">
            <v>230</v>
          </cell>
          <cell r="B30">
            <v>30</v>
          </cell>
          <cell r="C30" t="str">
            <v>Brigitte PRENELLE</v>
          </cell>
          <cell r="D30" t="str">
            <v/>
          </cell>
          <cell r="E30" t="str">
            <v/>
          </cell>
        </row>
        <row r="31">
          <cell r="A31">
            <v>231</v>
          </cell>
          <cell r="B31">
            <v>31</v>
          </cell>
          <cell r="C31" t="str">
            <v>Henri BARREAU</v>
          </cell>
          <cell r="D31" t="str">
            <v/>
          </cell>
          <cell r="E31" t="str">
            <v/>
          </cell>
        </row>
        <row r="32">
          <cell r="A32">
            <v>232</v>
          </cell>
          <cell r="B32">
            <v>32</v>
          </cell>
          <cell r="C32" t="str">
            <v>Catherine POUZET</v>
          </cell>
          <cell r="D32" t="str">
            <v/>
          </cell>
          <cell r="E32" t="str">
            <v/>
          </cell>
        </row>
        <row r="33">
          <cell r="A33">
            <v>233</v>
          </cell>
          <cell r="B33">
            <v>33</v>
          </cell>
          <cell r="C33" t="str">
            <v>Sylvie COGNARD</v>
          </cell>
          <cell r="D33" t="str">
            <v/>
          </cell>
          <cell r="E33" t="str">
            <v/>
          </cell>
        </row>
        <row r="34">
          <cell r="A34">
            <v>101</v>
          </cell>
          <cell r="B34">
            <v>1</v>
          </cell>
          <cell r="C34" t="str">
            <v>Marc LAFFINEUR</v>
          </cell>
          <cell r="D34">
            <v>1</v>
          </cell>
          <cell r="E34" t="str">
            <v>Marc LAFFINEUR</v>
          </cell>
          <cell r="F34" t="str">
            <v>Avrillé, Réussir l'avenir ensemble</v>
          </cell>
          <cell r="G34">
            <v>16</v>
          </cell>
          <cell r="H34">
            <v>2741</v>
          </cell>
          <cell r="I34">
            <v>0.48649999999999999</v>
          </cell>
        </row>
        <row r="35">
          <cell r="A35">
            <v>102</v>
          </cell>
          <cell r="B35">
            <v>2</v>
          </cell>
          <cell r="C35" t="str">
            <v>Brigitte HERISSON</v>
          </cell>
          <cell r="D35">
            <v>2</v>
          </cell>
          <cell r="E35" t="str">
            <v>Brigitte HERISSON</v>
          </cell>
        </row>
        <row r="36">
          <cell r="A36">
            <v>103</v>
          </cell>
          <cell r="B36">
            <v>3</v>
          </cell>
          <cell r="C36" t="str">
            <v>Gérard ROUSSEAU</v>
          </cell>
          <cell r="D36">
            <v>3</v>
          </cell>
          <cell r="E36" t="str">
            <v>Gérard ROUSSEAU</v>
          </cell>
        </row>
        <row r="37">
          <cell r="A37">
            <v>104</v>
          </cell>
          <cell r="B37">
            <v>4</v>
          </cell>
          <cell r="C37" t="str">
            <v>Madeleine BARBA</v>
          </cell>
          <cell r="D37">
            <v>4</v>
          </cell>
          <cell r="E37" t="str">
            <v>Madeleine BARBA</v>
          </cell>
        </row>
        <row r="38">
          <cell r="A38">
            <v>105</v>
          </cell>
          <cell r="B38">
            <v>5</v>
          </cell>
          <cell r="C38" t="str">
            <v>Christophe BECHU</v>
          </cell>
          <cell r="D38">
            <v>5</v>
          </cell>
          <cell r="E38" t="str">
            <v>Christophe BECHU</v>
          </cell>
        </row>
        <row r="39">
          <cell r="A39">
            <v>106</v>
          </cell>
          <cell r="B39">
            <v>6</v>
          </cell>
          <cell r="C39" t="str">
            <v>Annie DARSONVAL</v>
          </cell>
          <cell r="D39">
            <v>6</v>
          </cell>
          <cell r="E39" t="str">
            <v>Annie DARSONVAL</v>
          </cell>
        </row>
        <row r="40">
          <cell r="A40">
            <v>107</v>
          </cell>
          <cell r="B40">
            <v>7</v>
          </cell>
          <cell r="C40" t="str">
            <v>Eric BRETAULT</v>
          </cell>
          <cell r="D40">
            <v>7</v>
          </cell>
          <cell r="E40" t="str">
            <v>Eric BRETAULT</v>
          </cell>
        </row>
        <row r="41">
          <cell r="A41">
            <v>108</v>
          </cell>
          <cell r="B41">
            <v>8</v>
          </cell>
          <cell r="C41" t="str">
            <v>Christine VANBREMEERSCH</v>
          </cell>
          <cell r="D41">
            <v>8</v>
          </cell>
          <cell r="E41" t="str">
            <v>Christine VANBREMEERSCH</v>
          </cell>
        </row>
        <row r="42">
          <cell r="A42">
            <v>109</v>
          </cell>
          <cell r="B42">
            <v>9</v>
          </cell>
          <cell r="C42" t="str">
            <v>Jean-Luc HERVE</v>
          </cell>
          <cell r="D42">
            <v>9</v>
          </cell>
          <cell r="E42" t="str">
            <v>Jean-Luc HERVE</v>
          </cell>
        </row>
        <row r="43">
          <cell r="A43">
            <v>110</v>
          </cell>
          <cell r="B43">
            <v>10</v>
          </cell>
          <cell r="C43" t="str">
            <v>Hélène GUINOIS</v>
          </cell>
          <cell r="D43">
            <v>10</v>
          </cell>
          <cell r="E43" t="str">
            <v>Hélène GUINOIS</v>
          </cell>
        </row>
        <row r="44">
          <cell r="A44">
            <v>111</v>
          </cell>
          <cell r="B44">
            <v>11</v>
          </cell>
          <cell r="C44" t="str">
            <v>Jean-Michel TARDIEU</v>
          </cell>
          <cell r="D44">
            <v>11</v>
          </cell>
          <cell r="E44" t="str">
            <v>Jean-Michel TARDIEU</v>
          </cell>
        </row>
        <row r="45">
          <cell r="A45">
            <v>112</v>
          </cell>
          <cell r="B45">
            <v>12</v>
          </cell>
          <cell r="C45" t="str">
            <v>Anne-Marie ROCHE</v>
          </cell>
          <cell r="D45">
            <v>12</v>
          </cell>
          <cell r="E45" t="str">
            <v>Anne-Marie ROCHE</v>
          </cell>
        </row>
        <row r="46">
          <cell r="A46">
            <v>113</v>
          </cell>
          <cell r="B46">
            <v>13</v>
          </cell>
          <cell r="C46" t="str">
            <v>Alain DELETRE</v>
          </cell>
          <cell r="D46">
            <v>13</v>
          </cell>
          <cell r="E46" t="str">
            <v>Alain DELETRE</v>
          </cell>
        </row>
        <row r="47">
          <cell r="A47">
            <v>114</v>
          </cell>
          <cell r="B47">
            <v>14</v>
          </cell>
          <cell r="C47" t="str">
            <v>Marie-Bénédicte DUMEZ</v>
          </cell>
          <cell r="D47">
            <v>14</v>
          </cell>
          <cell r="E47" t="str">
            <v>Marie-Bénédicte DUMEZ</v>
          </cell>
        </row>
        <row r="48">
          <cell r="A48">
            <v>115</v>
          </cell>
          <cell r="B48">
            <v>15</v>
          </cell>
          <cell r="C48" t="str">
            <v>Roger GAUTIER</v>
          </cell>
          <cell r="D48">
            <v>15</v>
          </cell>
          <cell r="E48" t="str">
            <v>Roger GAUTIER</v>
          </cell>
        </row>
        <row r="49">
          <cell r="A49">
            <v>116</v>
          </cell>
          <cell r="B49">
            <v>16</v>
          </cell>
          <cell r="C49" t="str">
            <v>Zohra GALLARD</v>
          </cell>
          <cell r="D49">
            <v>16</v>
          </cell>
          <cell r="E49" t="str">
            <v>Zohra GALLARD</v>
          </cell>
        </row>
        <row r="50">
          <cell r="A50">
            <v>117</v>
          </cell>
          <cell r="B50">
            <v>17</v>
          </cell>
          <cell r="C50" t="str">
            <v>Jacques JOURDREN</v>
          </cell>
          <cell r="D50" t="str">
            <v/>
          </cell>
          <cell r="E50" t="str">
            <v/>
          </cell>
        </row>
        <row r="51">
          <cell r="A51">
            <v>118</v>
          </cell>
          <cell r="B51">
            <v>18</v>
          </cell>
          <cell r="C51" t="str">
            <v>Guilaine ROUGEAU</v>
          </cell>
          <cell r="D51" t="str">
            <v/>
          </cell>
          <cell r="E51" t="str">
            <v/>
          </cell>
        </row>
        <row r="52">
          <cell r="A52">
            <v>119</v>
          </cell>
          <cell r="B52">
            <v>19</v>
          </cell>
          <cell r="C52" t="str">
            <v>Bruno CHANTEAU</v>
          </cell>
          <cell r="D52" t="str">
            <v/>
          </cell>
          <cell r="E52" t="str">
            <v/>
          </cell>
        </row>
        <row r="53">
          <cell r="A53">
            <v>120</v>
          </cell>
          <cell r="B53">
            <v>20</v>
          </cell>
          <cell r="C53" t="str">
            <v>Eliane LEGROS</v>
          </cell>
          <cell r="D53" t="str">
            <v/>
          </cell>
          <cell r="E53" t="str">
            <v/>
          </cell>
        </row>
        <row r="54">
          <cell r="A54">
            <v>121</v>
          </cell>
          <cell r="B54">
            <v>21</v>
          </cell>
          <cell r="C54" t="str">
            <v>Alain BERTRAND</v>
          </cell>
          <cell r="D54" t="str">
            <v/>
          </cell>
          <cell r="E54" t="str">
            <v/>
          </cell>
        </row>
        <row r="55">
          <cell r="A55">
            <v>122</v>
          </cell>
          <cell r="B55">
            <v>22</v>
          </cell>
          <cell r="C55" t="str">
            <v>Rachel CAMARA</v>
          </cell>
          <cell r="D55" t="str">
            <v/>
          </cell>
          <cell r="E55" t="str">
            <v/>
          </cell>
        </row>
        <row r="56">
          <cell r="A56">
            <v>123</v>
          </cell>
          <cell r="B56">
            <v>23</v>
          </cell>
          <cell r="C56" t="str">
            <v>André RUCH</v>
          </cell>
          <cell r="D56" t="str">
            <v/>
          </cell>
          <cell r="E56" t="str">
            <v/>
          </cell>
        </row>
        <row r="57">
          <cell r="A57">
            <v>124</v>
          </cell>
          <cell r="B57">
            <v>24</v>
          </cell>
          <cell r="C57" t="str">
            <v>Myriam MENIGOZ</v>
          </cell>
          <cell r="D57" t="str">
            <v/>
          </cell>
          <cell r="E57" t="str">
            <v/>
          </cell>
        </row>
        <row r="58">
          <cell r="A58">
            <v>125</v>
          </cell>
          <cell r="B58">
            <v>25</v>
          </cell>
          <cell r="C58" t="str">
            <v>Jean-Claude LE BORGNE</v>
          </cell>
          <cell r="D58" t="str">
            <v/>
          </cell>
          <cell r="E58" t="str">
            <v/>
          </cell>
        </row>
        <row r="59">
          <cell r="A59">
            <v>126</v>
          </cell>
          <cell r="B59">
            <v>26</v>
          </cell>
          <cell r="C59" t="str">
            <v>Nicolas ROUGET</v>
          </cell>
          <cell r="D59" t="str">
            <v/>
          </cell>
          <cell r="E59" t="str">
            <v/>
          </cell>
        </row>
        <row r="60">
          <cell r="A60">
            <v>127</v>
          </cell>
          <cell r="B60">
            <v>27</v>
          </cell>
          <cell r="C60" t="str">
            <v>Brigitte HONORE</v>
          </cell>
          <cell r="D60" t="str">
            <v/>
          </cell>
          <cell r="E60" t="str">
            <v/>
          </cell>
        </row>
        <row r="61">
          <cell r="A61">
            <v>128</v>
          </cell>
          <cell r="B61">
            <v>28</v>
          </cell>
          <cell r="C61" t="str">
            <v>Marcel DARRIEUX</v>
          </cell>
          <cell r="D61" t="str">
            <v/>
          </cell>
          <cell r="E61" t="str">
            <v/>
          </cell>
        </row>
        <row r="62">
          <cell r="A62">
            <v>129</v>
          </cell>
          <cell r="B62">
            <v>29</v>
          </cell>
          <cell r="C62" t="str">
            <v>Catherine PERDRIAU</v>
          </cell>
          <cell r="D62" t="str">
            <v/>
          </cell>
          <cell r="E62" t="str">
            <v/>
          </cell>
        </row>
        <row r="63">
          <cell r="A63">
            <v>130</v>
          </cell>
          <cell r="B63">
            <v>30</v>
          </cell>
          <cell r="C63" t="str">
            <v>Suzanne DEZE</v>
          </cell>
          <cell r="D63" t="str">
            <v/>
          </cell>
          <cell r="E63" t="str">
            <v/>
          </cell>
        </row>
        <row r="64">
          <cell r="A64">
            <v>131</v>
          </cell>
          <cell r="B64">
            <v>31</v>
          </cell>
          <cell r="C64" t="str">
            <v>Noël FRABOULET</v>
          </cell>
          <cell r="D64" t="str">
            <v/>
          </cell>
          <cell r="E64" t="str">
            <v/>
          </cell>
        </row>
        <row r="65">
          <cell r="A65">
            <v>132</v>
          </cell>
          <cell r="B65">
            <v>32</v>
          </cell>
          <cell r="C65" t="str">
            <v>Marie-Claude MAGNIEN</v>
          </cell>
          <cell r="D65" t="str">
            <v/>
          </cell>
          <cell r="E65" t="str">
            <v/>
          </cell>
        </row>
        <row r="66">
          <cell r="A66">
            <v>133</v>
          </cell>
          <cell r="B66">
            <v>33</v>
          </cell>
          <cell r="C66" t="str">
            <v>André MOUNIER</v>
          </cell>
          <cell r="D66" t="str">
            <v/>
          </cell>
          <cell r="E66" t="str">
            <v/>
          </cell>
        </row>
        <row r="67">
          <cell r="A67">
            <v>301</v>
          </cell>
          <cell r="B67">
            <v>1</v>
          </cell>
          <cell r="C67" t="str">
            <v>Daniel CHERET</v>
          </cell>
          <cell r="D67">
            <v>1</v>
          </cell>
          <cell r="E67" t="str">
            <v>Daniel CHERET</v>
          </cell>
          <cell r="F67" t="str">
            <v>Avrillé alternance, un projet nouveau</v>
          </cell>
          <cell r="G67">
            <v>8</v>
          </cell>
          <cell r="H67">
            <v>1328</v>
          </cell>
          <cell r="I67">
            <v>0.23569999999999999</v>
          </cell>
        </row>
        <row r="68">
          <cell r="A68">
            <v>302</v>
          </cell>
          <cell r="B68">
            <v>2</v>
          </cell>
          <cell r="C68" t="str">
            <v>Michel CHAIGNE</v>
          </cell>
          <cell r="D68">
            <v>2</v>
          </cell>
          <cell r="E68" t="str">
            <v>Michel CHAIGNE</v>
          </cell>
        </row>
        <row r="69">
          <cell r="A69">
            <v>303</v>
          </cell>
          <cell r="B69">
            <v>3</v>
          </cell>
          <cell r="C69" t="str">
            <v>Maria ROBIN</v>
          </cell>
          <cell r="D69">
            <v>3</v>
          </cell>
          <cell r="E69" t="str">
            <v>Maria ROBIN</v>
          </cell>
        </row>
        <row r="70">
          <cell r="A70">
            <v>304</v>
          </cell>
          <cell r="B70">
            <v>4</v>
          </cell>
          <cell r="C70" t="str">
            <v>Pascale GORRIER</v>
          </cell>
          <cell r="D70">
            <v>4</v>
          </cell>
          <cell r="E70" t="str">
            <v>Pascale GORRIER</v>
          </cell>
        </row>
        <row r="71">
          <cell r="A71">
            <v>305</v>
          </cell>
          <cell r="B71">
            <v>5</v>
          </cell>
          <cell r="C71" t="str">
            <v>Claude CRESPIN</v>
          </cell>
          <cell r="D71">
            <v>5</v>
          </cell>
          <cell r="E71" t="str">
            <v>Claude CRESPIN</v>
          </cell>
        </row>
        <row r="72">
          <cell r="A72">
            <v>306</v>
          </cell>
          <cell r="B72">
            <v>6</v>
          </cell>
          <cell r="C72" t="str">
            <v>Sophie LAMBERT</v>
          </cell>
          <cell r="D72">
            <v>6</v>
          </cell>
          <cell r="E72" t="str">
            <v>Sophie LAMBERT</v>
          </cell>
        </row>
        <row r="73">
          <cell r="A73">
            <v>307</v>
          </cell>
          <cell r="B73">
            <v>7</v>
          </cell>
          <cell r="C73" t="str">
            <v>François LEMIEGRE</v>
          </cell>
          <cell r="D73">
            <v>7</v>
          </cell>
          <cell r="E73" t="str">
            <v>François LEMIEGRE</v>
          </cell>
        </row>
        <row r="74">
          <cell r="A74">
            <v>308</v>
          </cell>
          <cell r="B74">
            <v>8</v>
          </cell>
          <cell r="C74" t="str">
            <v>Maryline MOURAND</v>
          </cell>
          <cell r="D74">
            <v>8</v>
          </cell>
          <cell r="E74" t="str">
            <v>Maryline MOURAND</v>
          </cell>
        </row>
        <row r="75">
          <cell r="A75">
            <v>309</v>
          </cell>
          <cell r="B75">
            <v>9</v>
          </cell>
          <cell r="C75" t="str">
            <v>Guy LE MENER</v>
          </cell>
          <cell r="D75" t="str">
            <v/>
          </cell>
          <cell r="E75" t="str">
            <v/>
          </cell>
        </row>
        <row r="76">
          <cell r="A76">
            <v>310</v>
          </cell>
          <cell r="B76">
            <v>10</v>
          </cell>
          <cell r="C76" t="str">
            <v>Chrislaine POUPLIN</v>
          </cell>
          <cell r="D76" t="str">
            <v/>
          </cell>
          <cell r="E76" t="str">
            <v/>
          </cell>
        </row>
        <row r="77">
          <cell r="A77">
            <v>311</v>
          </cell>
          <cell r="B77">
            <v>11</v>
          </cell>
          <cell r="C77" t="str">
            <v>Alfred SCAVENNEC</v>
          </cell>
          <cell r="D77" t="str">
            <v/>
          </cell>
          <cell r="E77" t="str">
            <v/>
          </cell>
        </row>
        <row r="78">
          <cell r="A78">
            <v>312</v>
          </cell>
          <cell r="B78">
            <v>12</v>
          </cell>
          <cell r="C78" t="str">
            <v>Yolande BERNARDE</v>
          </cell>
          <cell r="D78" t="str">
            <v/>
          </cell>
          <cell r="E78" t="str">
            <v/>
          </cell>
        </row>
        <row r="79">
          <cell r="A79">
            <v>313</v>
          </cell>
          <cell r="B79">
            <v>13</v>
          </cell>
          <cell r="C79" t="str">
            <v>Louis BARBIER</v>
          </cell>
          <cell r="D79" t="str">
            <v/>
          </cell>
          <cell r="E79" t="str">
            <v/>
          </cell>
        </row>
        <row r="80">
          <cell r="A80">
            <v>314</v>
          </cell>
          <cell r="B80">
            <v>14</v>
          </cell>
          <cell r="C80" t="str">
            <v>Bernadette GOHIER</v>
          </cell>
          <cell r="D80" t="str">
            <v/>
          </cell>
          <cell r="E80" t="str">
            <v/>
          </cell>
        </row>
        <row r="81">
          <cell r="A81">
            <v>315</v>
          </cell>
          <cell r="B81">
            <v>15</v>
          </cell>
          <cell r="C81" t="str">
            <v>Michel HALLIGON</v>
          </cell>
          <cell r="D81" t="str">
            <v/>
          </cell>
          <cell r="E81" t="str">
            <v/>
          </cell>
        </row>
        <row r="82">
          <cell r="A82">
            <v>316</v>
          </cell>
          <cell r="B82">
            <v>16</v>
          </cell>
          <cell r="C82" t="str">
            <v>Alice BOURGEAIS</v>
          </cell>
          <cell r="D82" t="str">
            <v/>
          </cell>
          <cell r="E82" t="str">
            <v/>
          </cell>
        </row>
        <row r="83">
          <cell r="A83">
            <v>317</v>
          </cell>
          <cell r="B83">
            <v>17</v>
          </cell>
          <cell r="C83" t="str">
            <v>Jean-Claude DEZILES</v>
          </cell>
          <cell r="D83" t="str">
            <v/>
          </cell>
          <cell r="E83" t="str">
            <v/>
          </cell>
        </row>
        <row r="84">
          <cell r="A84">
            <v>318</v>
          </cell>
          <cell r="B84">
            <v>18</v>
          </cell>
          <cell r="C84" t="str">
            <v>Françoise PORTEJOIE</v>
          </cell>
          <cell r="D84" t="str">
            <v/>
          </cell>
          <cell r="E84" t="str">
            <v/>
          </cell>
        </row>
        <row r="85">
          <cell r="A85">
            <v>319</v>
          </cell>
          <cell r="B85">
            <v>19</v>
          </cell>
          <cell r="C85" t="str">
            <v>Alain TIREFORT</v>
          </cell>
          <cell r="D85" t="str">
            <v/>
          </cell>
          <cell r="E85" t="str">
            <v/>
          </cell>
        </row>
        <row r="86">
          <cell r="A86">
            <v>320</v>
          </cell>
          <cell r="B86">
            <v>20</v>
          </cell>
          <cell r="C86" t="str">
            <v>Gérard BOUSSIN</v>
          </cell>
          <cell r="D86" t="str">
            <v/>
          </cell>
          <cell r="E86" t="str">
            <v/>
          </cell>
        </row>
        <row r="87">
          <cell r="A87">
            <v>321</v>
          </cell>
          <cell r="B87">
            <v>21</v>
          </cell>
          <cell r="C87" t="str">
            <v>Gilles GROUSSARD</v>
          </cell>
          <cell r="D87" t="str">
            <v/>
          </cell>
          <cell r="E87" t="str">
            <v/>
          </cell>
        </row>
        <row r="88">
          <cell r="A88">
            <v>322</v>
          </cell>
          <cell r="B88">
            <v>22</v>
          </cell>
          <cell r="C88" t="str">
            <v>Claire LE  FLECHER</v>
          </cell>
          <cell r="D88" t="str">
            <v/>
          </cell>
          <cell r="E88" t="str">
            <v/>
          </cell>
        </row>
        <row r="89">
          <cell r="A89">
            <v>323</v>
          </cell>
          <cell r="B89">
            <v>23</v>
          </cell>
          <cell r="C89" t="str">
            <v>Liliane BLAISONNEAU</v>
          </cell>
          <cell r="D89" t="str">
            <v/>
          </cell>
          <cell r="E89" t="str">
            <v/>
          </cell>
        </row>
        <row r="90">
          <cell r="A90">
            <v>324</v>
          </cell>
          <cell r="B90">
            <v>24</v>
          </cell>
          <cell r="C90" t="str">
            <v>Marie-Noëlle DUBOIS</v>
          </cell>
          <cell r="D90" t="str">
            <v/>
          </cell>
          <cell r="E90" t="str">
            <v/>
          </cell>
        </row>
        <row r="91">
          <cell r="A91">
            <v>325</v>
          </cell>
          <cell r="B91">
            <v>25</v>
          </cell>
          <cell r="C91" t="str">
            <v>Jean-François REDUREAU</v>
          </cell>
          <cell r="D91" t="str">
            <v/>
          </cell>
          <cell r="E91" t="str">
            <v/>
          </cell>
        </row>
        <row r="92">
          <cell r="A92">
            <v>326</v>
          </cell>
          <cell r="B92">
            <v>26</v>
          </cell>
          <cell r="C92" t="str">
            <v>Christiane LEBERT</v>
          </cell>
          <cell r="D92" t="str">
            <v/>
          </cell>
          <cell r="E92" t="str">
            <v/>
          </cell>
        </row>
        <row r="93">
          <cell r="A93">
            <v>327</v>
          </cell>
          <cell r="B93">
            <v>27</v>
          </cell>
          <cell r="C93" t="str">
            <v>Arno DELANCHY</v>
          </cell>
          <cell r="D93" t="str">
            <v/>
          </cell>
          <cell r="E93" t="str">
            <v/>
          </cell>
        </row>
        <row r="94">
          <cell r="A94">
            <v>328</v>
          </cell>
          <cell r="B94">
            <v>28</v>
          </cell>
          <cell r="C94" t="str">
            <v>Catherine ROYER</v>
          </cell>
          <cell r="D94" t="str">
            <v/>
          </cell>
          <cell r="E94" t="str">
            <v/>
          </cell>
        </row>
        <row r="95">
          <cell r="A95">
            <v>329</v>
          </cell>
          <cell r="B95">
            <v>29</v>
          </cell>
          <cell r="C95" t="str">
            <v>Patrick DELHUMEAU</v>
          </cell>
          <cell r="D95" t="str">
            <v/>
          </cell>
          <cell r="E95" t="str">
            <v/>
          </cell>
        </row>
        <row r="96">
          <cell r="A96">
            <v>330</v>
          </cell>
          <cell r="B96">
            <v>30</v>
          </cell>
          <cell r="C96" t="str">
            <v>Marie-Germaine KOYA MOBAYE</v>
          </cell>
          <cell r="D96" t="str">
            <v/>
          </cell>
          <cell r="E96" t="str">
            <v/>
          </cell>
        </row>
        <row r="97">
          <cell r="A97">
            <v>331</v>
          </cell>
          <cell r="B97">
            <v>31</v>
          </cell>
          <cell r="C97" t="str">
            <v>Alain MEVEL</v>
          </cell>
          <cell r="D97" t="str">
            <v/>
          </cell>
          <cell r="E97" t="str">
            <v/>
          </cell>
        </row>
        <row r="98">
          <cell r="A98">
            <v>332</v>
          </cell>
          <cell r="B98">
            <v>32</v>
          </cell>
          <cell r="C98" t="str">
            <v>Joseph BESSON</v>
          </cell>
          <cell r="D98" t="str">
            <v/>
          </cell>
          <cell r="E98" t="str">
            <v/>
          </cell>
        </row>
        <row r="99">
          <cell r="A99">
            <v>333</v>
          </cell>
          <cell r="B99">
            <v>33</v>
          </cell>
          <cell r="C99" t="str">
            <v>Monique ROCHARD</v>
          </cell>
          <cell r="D99" t="str">
            <v/>
          </cell>
          <cell r="E99" t="str">
            <v/>
          </cell>
        </row>
      </sheetData>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93"/>
  <sheetViews>
    <sheetView showGridLines="0" tabSelected="1" topLeftCell="A16" workbookViewId="0">
      <selection activeCell="B31" sqref="B31"/>
    </sheetView>
  </sheetViews>
  <sheetFormatPr baseColWidth="10" defaultRowHeight="12.75"/>
  <cols>
    <col min="1" max="1" width="3.7109375" customWidth="1"/>
    <col min="2" max="2" width="92.28515625" customWidth="1"/>
  </cols>
  <sheetData>
    <row r="1" spans="1:2" ht="18">
      <c r="B1" s="195" t="s">
        <v>209</v>
      </c>
    </row>
    <row r="3" spans="1:2">
      <c r="B3" s="196" t="s">
        <v>213</v>
      </c>
    </row>
    <row r="5" spans="1:2" ht="15" customHeight="1">
      <c r="A5" t="s">
        <v>52</v>
      </c>
      <c r="B5" s="183" t="s">
        <v>206</v>
      </c>
    </row>
    <row r="6" spans="1:2" ht="15" customHeight="1"/>
    <row r="7" spans="1:2" ht="15" customHeight="1">
      <c r="A7" t="s">
        <v>52</v>
      </c>
      <c r="B7" s="183" t="s">
        <v>214</v>
      </c>
    </row>
    <row r="8" spans="1:2" ht="15" customHeight="1"/>
    <row r="9" spans="1:2" ht="15" customHeight="1">
      <c r="A9" t="s">
        <v>52</v>
      </c>
      <c r="B9" s="237" t="s">
        <v>215</v>
      </c>
    </row>
    <row r="10" spans="1:2" ht="15" customHeight="1">
      <c r="B10" s="238"/>
    </row>
    <row r="11" spans="1:2" ht="15" customHeight="1"/>
    <row r="12" spans="1:2" ht="15" customHeight="1">
      <c r="A12" t="s">
        <v>52</v>
      </c>
      <c r="B12" s="235" t="s">
        <v>208</v>
      </c>
    </row>
    <row r="13" spans="1:2" ht="15" customHeight="1">
      <c r="B13" s="236"/>
    </row>
    <row r="14" spans="1:2" ht="15" customHeight="1"/>
    <row r="15" spans="1:2" ht="15" customHeight="1">
      <c r="A15" t="s">
        <v>52</v>
      </c>
      <c r="B15" t="s">
        <v>53</v>
      </c>
    </row>
    <row r="16" spans="1:2" ht="15" customHeight="1"/>
    <row r="17" spans="1:2" ht="15" customHeight="1">
      <c r="A17" t="s">
        <v>52</v>
      </c>
      <c r="B17" s="235" t="s">
        <v>207</v>
      </c>
    </row>
    <row r="18" spans="1:2" ht="15" customHeight="1">
      <c r="B18" s="236"/>
    </row>
    <row r="19" spans="1:2" ht="15" customHeight="1">
      <c r="B19" s="236"/>
    </row>
    <row r="20" spans="1:2" ht="15" customHeight="1"/>
    <row r="21" spans="1:2" ht="15" customHeight="1">
      <c r="A21" t="s">
        <v>52</v>
      </c>
      <c r="B21" s="237" t="s">
        <v>202</v>
      </c>
    </row>
    <row r="22" spans="1:2" ht="15" customHeight="1">
      <c r="B22" s="238"/>
    </row>
    <row r="23" spans="1:2" ht="15" customHeight="1">
      <c r="B23" s="183"/>
    </row>
    <row r="24" spans="1:2" ht="15" customHeight="1">
      <c r="B24" s="183" t="s">
        <v>203</v>
      </c>
    </row>
    <row r="25" spans="1:2" ht="15" customHeight="1">
      <c r="B25" s="183" t="s">
        <v>210</v>
      </c>
    </row>
    <row r="26" spans="1:2" ht="15" customHeight="1">
      <c r="B26" s="183" t="s">
        <v>211</v>
      </c>
    </row>
    <row r="27" spans="1:2" ht="15" customHeight="1">
      <c r="B27" s="183" t="s">
        <v>204</v>
      </c>
    </row>
    <row r="28" spans="1:2" ht="15" customHeight="1"/>
    <row r="29" spans="1:2" ht="15" customHeight="1">
      <c r="A29" t="s">
        <v>52</v>
      </c>
      <c r="B29" t="s">
        <v>55</v>
      </c>
    </row>
    <row r="30" spans="1:2" ht="15" customHeight="1">
      <c r="B30" s="183" t="s">
        <v>212</v>
      </c>
    </row>
    <row r="31" spans="1:2" ht="38.25" customHeight="1">
      <c r="B31" s="190" t="s">
        <v>218</v>
      </c>
    </row>
    <row r="32" spans="1:2" ht="15" customHeight="1">
      <c r="B32" s="183" t="s">
        <v>205</v>
      </c>
    </row>
    <row r="33" spans="1:2" ht="15" customHeight="1">
      <c r="B33" s="148"/>
    </row>
    <row r="34" spans="1:2" ht="28.15" customHeight="1">
      <c r="A34" s="149" t="s">
        <v>52</v>
      </c>
      <c r="B34" s="148" t="s">
        <v>58</v>
      </c>
    </row>
    <row r="35" spans="1:2" ht="15" customHeight="1"/>
    <row r="36" spans="1:2" ht="15" customHeight="1"/>
    <row r="37" spans="1:2" ht="15" customHeight="1"/>
    <row r="38" spans="1:2" ht="15" customHeight="1"/>
    <row r="39" spans="1:2" ht="15" customHeight="1"/>
    <row r="40" spans="1:2" ht="15" customHeight="1"/>
    <row r="41" spans="1:2" ht="15" customHeight="1"/>
    <row r="42" spans="1:2" ht="15" customHeight="1"/>
    <row r="43" spans="1:2" ht="15" customHeight="1"/>
    <row r="44" spans="1:2" ht="15" customHeight="1"/>
    <row r="45" spans="1:2" ht="15" customHeight="1"/>
    <row r="46" spans="1:2" ht="15" customHeight="1"/>
    <row r="47" spans="1:2" ht="15" customHeight="1"/>
    <row r="48" spans="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selectLockedCells="1"/>
  <mergeCells count="4">
    <mergeCell ref="B17:B19"/>
    <mergeCell ref="B12:B13"/>
    <mergeCell ref="B21:B22"/>
    <mergeCell ref="B9:B10"/>
  </mergeCells>
  <phoneticPr fontId="15" type="noConversion"/>
  <pageMargins left="0"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J138"/>
  <sheetViews>
    <sheetView showGridLines="0" workbookViewId="0">
      <selection activeCell="C6" sqref="C6:C11"/>
    </sheetView>
  </sheetViews>
  <sheetFormatPr baseColWidth="10" defaultRowHeight="12.75"/>
  <cols>
    <col min="1" max="1" width="7.140625" style="61" customWidth="1"/>
    <col min="2" max="2" width="6.7109375" style="62" customWidth="1"/>
    <col min="3" max="3" width="25.7109375" style="61" customWidth="1"/>
    <col min="4" max="4" width="6.7109375" style="61" customWidth="1"/>
    <col min="5" max="5" width="25.7109375" style="61" customWidth="1"/>
    <col min="6" max="6" width="39.7109375" style="61" customWidth="1"/>
    <col min="7" max="7" width="8.7109375" style="61" customWidth="1"/>
    <col min="8" max="8" width="10" style="61" customWidth="1"/>
    <col min="9" max="9" width="9.140625" style="61" customWidth="1"/>
    <col min="10" max="10" width="9.28515625" style="61" customWidth="1"/>
    <col min="11" max="11" width="25.7109375" style="61" customWidth="1"/>
    <col min="12" max="16384" width="11.42578125" style="61"/>
  </cols>
  <sheetData>
    <row r="1" spans="1:10" ht="15.75">
      <c r="B1" s="146"/>
      <c r="C1" s="267" t="s">
        <v>71</v>
      </c>
      <c r="D1" s="267"/>
      <c r="E1" s="267"/>
      <c r="F1" s="150" t="s">
        <v>59</v>
      </c>
      <c r="G1" s="150"/>
      <c r="H1" s="150"/>
      <c r="I1" s="150"/>
    </row>
    <row r="2" spans="1:10" ht="13.5" thickBot="1"/>
    <row r="3" spans="1:10">
      <c r="A3" s="97"/>
      <c r="B3" s="268" t="s">
        <v>32</v>
      </c>
      <c r="C3" s="269"/>
      <c r="D3" s="269" t="s">
        <v>33</v>
      </c>
      <c r="E3" s="269"/>
      <c r="F3" s="270" t="s">
        <v>34</v>
      </c>
      <c r="G3" s="245" t="s">
        <v>35</v>
      </c>
      <c r="H3" s="245" t="s">
        <v>37</v>
      </c>
      <c r="I3" s="245" t="s">
        <v>39</v>
      </c>
      <c r="J3" s="259" t="s">
        <v>36</v>
      </c>
    </row>
    <row r="4" spans="1:10" s="52" customFormat="1" ht="13.5" thickBot="1">
      <c r="A4" s="98"/>
      <c r="B4" s="96" t="s">
        <v>30</v>
      </c>
      <c r="C4" s="78" t="s">
        <v>31</v>
      </c>
      <c r="D4" s="78" t="s">
        <v>30</v>
      </c>
      <c r="E4" s="78" t="s">
        <v>31</v>
      </c>
      <c r="F4" s="271"/>
      <c r="G4" s="246"/>
      <c r="H4" s="246"/>
      <c r="I4" s="246"/>
      <c r="J4" s="260"/>
    </row>
    <row r="5" spans="1:10">
      <c r="A5" s="64">
        <f>IF($I$5=1,B5+100,IF($I$5=2,B5+200,IF($I$5=3,B5+300,IF($I$5=4,B5+400))))</f>
        <v>301</v>
      </c>
      <c r="B5" s="90">
        <v>1</v>
      </c>
      <c r="C5" s="142" t="s">
        <v>75</v>
      </c>
      <c r="D5" s="191">
        <f t="shared" ref="D5:D15" si="0">IF(B5&lt;=$G$5,B5,"")</f>
        <v>1</v>
      </c>
      <c r="E5" s="191" t="str">
        <f t="shared" ref="E5:E15" si="1">IF(D5="","",C5)</f>
        <v>Monsieur 1</v>
      </c>
      <c r="F5" s="141" t="s">
        <v>47</v>
      </c>
      <c r="G5" s="247">
        <f>+Calcul!H66</f>
        <v>1</v>
      </c>
      <c r="H5" s="247">
        <f>+Calcul!H40</f>
        <v>389</v>
      </c>
      <c r="I5" s="247">
        <f>RANK(H5,$H$5:$H$136)</f>
        <v>3</v>
      </c>
      <c r="J5" s="264">
        <f>+Calcul!H41</f>
        <v>0.10769656699889259</v>
      </c>
    </row>
    <row r="6" spans="1:10">
      <c r="A6" s="65">
        <f>IF($I$5=1,B6+100,IF($I$5=2,B6+200,IF($I$5=3,B6+300,IF($I$5=4,B6+400))))</f>
        <v>302</v>
      </c>
      <c r="B6" s="74">
        <v>2</v>
      </c>
      <c r="C6" s="143" t="s">
        <v>92</v>
      </c>
      <c r="D6" s="192" t="str">
        <f t="shared" si="0"/>
        <v/>
      </c>
      <c r="E6" s="192" t="str">
        <f t="shared" si="1"/>
        <v/>
      </c>
      <c r="F6" s="193"/>
      <c r="G6" s="248"/>
      <c r="H6" s="248"/>
      <c r="I6" s="248"/>
      <c r="J6" s="265"/>
    </row>
    <row r="7" spans="1:10">
      <c r="A7" s="65">
        <f t="shared" ref="A7:A37" si="2">IF($I$5=1,B7+100,IF($I$5=2,B7+200,IF($I$5=3,B7+300,IF($I$5=4,B7+400))))</f>
        <v>303</v>
      </c>
      <c r="B7" s="74">
        <v>3</v>
      </c>
      <c r="C7" s="143" t="s">
        <v>76</v>
      </c>
      <c r="D7" s="192" t="str">
        <f t="shared" si="0"/>
        <v/>
      </c>
      <c r="E7" s="192" t="str">
        <f t="shared" si="1"/>
        <v/>
      </c>
      <c r="F7" s="193"/>
      <c r="G7" s="248"/>
      <c r="H7" s="248"/>
      <c r="I7" s="248"/>
      <c r="J7" s="265"/>
    </row>
    <row r="8" spans="1:10">
      <c r="A8" s="65">
        <f t="shared" si="2"/>
        <v>304</v>
      </c>
      <c r="B8" s="74">
        <v>4</v>
      </c>
      <c r="C8" s="143" t="s">
        <v>93</v>
      </c>
      <c r="D8" s="192" t="str">
        <f t="shared" si="0"/>
        <v/>
      </c>
      <c r="E8" s="192" t="str">
        <f t="shared" si="1"/>
        <v/>
      </c>
      <c r="F8" s="193"/>
      <c r="G8" s="248"/>
      <c r="H8" s="248"/>
      <c r="I8" s="248"/>
      <c r="J8" s="265"/>
    </row>
    <row r="9" spans="1:10">
      <c r="A9" s="65">
        <f t="shared" si="2"/>
        <v>305</v>
      </c>
      <c r="B9" s="74">
        <v>5</v>
      </c>
      <c r="C9" s="143" t="s">
        <v>77</v>
      </c>
      <c r="D9" s="192" t="str">
        <f t="shared" si="0"/>
        <v/>
      </c>
      <c r="E9" s="192" t="str">
        <f t="shared" si="1"/>
        <v/>
      </c>
      <c r="F9" s="193"/>
      <c r="G9" s="248"/>
      <c r="H9" s="248"/>
      <c r="I9" s="248"/>
      <c r="J9" s="265"/>
    </row>
    <row r="10" spans="1:10">
      <c r="A10" s="65">
        <f t="shared" si="2"/>
        <v>306</v>
      </c>
      <c r="B10" s="74">
        <v>6</v>
      </c>
      <c r="C10" s="143" t="s">
        <v>94</v>
      </c>
      <c r="D10" s="192" t="str">
        <f t="shared" si="0"/>
        <v/>
      </c>
      <c r="E10" s="192" t="str">
        <f t="shared" si="1"/>
        <v/>
      </c>
      <c r="F10" s="193"/>
      <c r="G10" s="248"/>
      <c r="H10" s="248"/>
      <c r="I10" s="248"/>
      <c r="J10" s="265"/>
    </row>
    <row r="11" spans="1:10">
      <c r="A11" s="65">
        <f t="shared" si="2"/>
        <v>307</v>
      </c>
      <c r="B11" s="74">
        <v>7</v>
      </c>
      <c r="C11" s="143" t="s">
        <v>78</v>
      </c>
      <c r="D11" s="192" t="str">
        <f t="shared" si="0"/>
        <v/>
      </c>
      <c r="E11" s="192" t="str">
        <f t="shared" si="1"/>
        <v/>
      </c>
      <c r="F11" s="193"/>
      <c r="G11" s="248"/>
      <c r="H11" s="248"/>
      <c r="I11" s="248"/>
      <c r="J11" s="265"/>
    </row>
    <row r="12" spans="1:10">
      <c r="A12" s="65">
        <f t="shared" si="2"/>
        <v>308</v>
      </c>
      <c r="B12" s="74">
        <v>8</v>
      </c>
      <c r="C12" s="143" t="s">
        <v>95</v>
      </c>
      <c r="D12" s="192" t="str">
        <f t="shared" si="0"/>
        <v/>
      </c>
      <c r="E12" s="192" t="str">
        <f t="shared" si="1"/>
        <v/>
      </c>
      <c r="F12" s="193"/>
      <c r="G12" s="248"/>
      <c r="H12" s="248"/>
      <c r="I12" s="248"/>
      <c r="J12" s="265"/>
    </row>
    <row r="13" spans="1:10">
      <c r="A13" s="65">
        <f t="shared" si="2"/>
        <v>309</v>
      </c>
      <c r="B13" s="74">
        <v>9</v>
      </c>
      <c r="C13" s="143" t="s">
        <v>79</v>
      </c>
      <c r="D13" s="192" t="str">
        <f t="shared" si="0"/>
        <v/>
      </c>
      <c r="E13" s="192" t="str">
        <f t="shared" si="1"/>
        <v/>
      </c>
      <c r="F13" s="193"/>
      <c r="G13" s="248"/>
      <c r="H13" s="248"/>
      <c r="I13" s="248"/>
      <c r="J13" s="265"/>
    </row>
    <row r="14" spans="1:10">
      <c r="A14" s="65">
        <f t="shared" si="2"/>
        <v>310</v>
      </c>
      <c r="B14" s="74">
        <v>10</v>
      </c>
      <c r="C14" s="143" t="s">
        <v>96</v>
      </c>
      <c r="D14" s="192" t="str">
        <f t="shared" si="0"/>
        <v/>
      </c>
      <c r="E14" s="192" t="str">
        <f t="shared" si="1"/>
        <v/>
      </c>
      <c r="F14" s="193"/>
      <c r="G14" s="248"/>
      <c r="H14" s="248"/>
      <c r="I14" s="248"/>
      <c r="J14" s="265"/>
    </row>
    <row r="15" spans="1:10">
      <c r="A15" s="65">
        <f t="shared" si="2"/>
        <v>311</v>
      </c>
      <c r="B15" s="74">
        <v>11</v>
      </c>
      <c r="C15" s="143" t="s">
        <v>80</v>
      </c>
      <c r="D15" s="192" t="str">
        <f t="shared" si="0"/>
        <v/>
      </c>
      <c r="E15" s="192" t="str">
        <f t="shared" si="1"/>
        <v/>
      </c>
      <c r="F15" s="193"/>
      <c r="G15" s="248"/>
      <c r="H15" s="248"/>
      <c r="I15" s="248"/>
      <c r="J15" s="265"/>
    </row>
    <row r="16" spans="1:10">
      <c r="A16" s="65">
        <f t="shared" si="2"/>
        <v>312</v>
      </c>
      <c r="B16" s="74">
        <v>12</v>
      </c>
      <c r="C16" s="143" t="s">
        <v>97</v>
      </c>
      <c r="D16" s="192" t="str">
        <f t="shared" ref="D16:D37" si="3">IF(B16&lt;=$G$5,B16,"")</f>
        <v/>
      </c>
      <c r="E16" s="192" t="str">
        <f t="shared" ref="E16:E37" si="4">IF(D16="","",C16)</f>
        <v/>
      </c>
      <c r="F16" s="193"/>
      <c r="G16" s="248"/>
      <c r="H16" s="248"/>
      <c r="I16" s="248"/>
      <c r="J16" s="265"/>
    </row>
    <row r="17" spans="1:10">
      <c r="A17" s="65">
        <f t="shared" si="2"/>
        <v>313</v>
      </c>
      <c r="B17" s="74">
        <v>13</v>
      </c>
      <c r="C17" s="143" t="s">
        <v>81</v>
      </c>
      <c r="D17" s="192" t="str">
        <f t="shared" si="3"/>
        <v/>
      </c>
      <c r="E17" s="192" t="str">
        <f t="shared" si="4"/>
        <v/>
      </c>
      <c r="F17" s="193"/>
      <c r="G17" s="248"/>
      <c r="H17" s="248"/>
      <c r="I17" s="248"/>
      <c r="J17" s="265"/>
    </row>
    <row r="18" spans="1:10">
      <c r="A18" s="65">
        <f t="shared" si="2"/>
        <v>314</v>
      </c>
      <c r="B18" s="74">
        <v>14</v>
      </c>
      <c r="C18" s="143" t="s">
        <v>98</v>
      </c>
      <c r="D18" s="192" t="str">
        <f t="shared" si="3"/>
        <v/>
      </c>
      <c r="E18" s="192" t="str">
        <f t="shared" si="4"/>
        <v/>
      </c>
      <c r="F18" s="193"/>
      <c r="G18" s="248"/>
      <c r="H18" s="248"/>
      <c r="I18" s="248"/>
      <c r="J18" s="265"/>
    </row>
    <row r="19" spans="1:10">
      <c r="A19" s="65">
        <f t="shared" si="2"/>
        <v>315</v>
      </c>
      <c r="B19" s="74">
        <v>15</v>
      </c>
      <c r="C19" s="143" t="s">
        <v>82</v>
      </c>
      <c r="D19" s="192" t="str">
        <f t="shared" si="3"/>
        <v/>
      </c>
      <c r="E19" s="192" t="str">
        <f t="shared" si="4"/>
        <v/>
      </c>
      <c r="F19" s="193"/>
      <c r="G19" s="248"/>
      <c r="H19" s="248"/>
      <c r="I19" s="248"/>
      <c r="J19" s="265"/>
    </row>
    <row r="20" spans="1:10">
      <c r="A20" s="65">
        <f t="shared" si="2"/>
        <v>316</v>
      </c>
      <c r="B20" s="74">
        <v>16</v>
      </c>
      <c r="C20" s="143" t="s">
        <v>99</v>
      </c>
      <c r="D20" s="192" t="str">
        <f t="shared" si="3"/>
        <v/>
      </c>
      <c r="E20" s="192" t="str">
        <f t="shared" si="4"/>
        <v/>
      </c>
      <c r="F20" s="193"/>
      <c r="G20" s="248"/>
      <c r="H20" s="248"/>
      <c r="I20" s="248"/>
      <c r="J20" s="265"/>
    </row>
    <row r="21" spans="1:10">
      <c r="A21" s="65">
        <f t="shared" si="2"/>
        <v>317</v>
      </c>
      <c r="B21" s="74">
        <v>17</v>
      </c>
      <c r="C21" s="143" t="s">
        <v>83</v>
      </c>
      <c r="D21" s="192" t="str">
        <f t="shared" si="3"/>
        <v/>
      </c>
      <c r="E21" s="192" t="str">
        <f t="shared" si="4"/>
        <v/>
      </c>
      <c r="F21" s="193"/>
      <c r="G21" s="248"/>
      <c r="H21" s="248"/>
      <c r="I21" s="248"/>
      <c r="J21" s="265"/>
    </row>
    <row r="22" spans="1:10">
      <c r="A22" s="65">
        <f t="shared" si="2"/>
        <v>318</v>
      </c>
      <c r="B22" s="74">
        <v>18</v>
      </c>
      <c r="C22" s="143" t="s">
        <v>100</v>
      </c>
      <c r="D22" s="192" t="str">
        <f t="shared" si="3"/>
        <v/>
      </c>
      <c r="E22" s="192" t="str">
        <f t="shared" si="4"/>
        <v/>
      </c>
      <c r="F22" s="193"/>
      <c r="G22" s="248"/>
      <c r="H22" s="248"/>
      <c r="I22" s="248"/>
      <c r="J22" s="265"/>
    </row>
    <row r="23" spans="1:10">
      <c r="A23" s="65">
        <f t="shared" si="2"/>
        <v>319</v>
      </c>
      <c r="B23" s="74">
        <v>19</v>
      </c>
      <c r="C23" s="143" t="s">
        <v>84</v>
      </c>
      <c r="D23" s="192" t="str">
        <f t="shared" si="3"/>
        <v/>
      </c>
      <c r="E23" s="192" t="str">
        <f t="shared" si="4"/>
        <v/>
      </c>
      <c r="F23" s="193"/>
      <c r="G23" s="248"/>
      <c r="H23" s="248"/>
      <c r="I23" s="248"/>
      <c r="J23" s="265"/>
    </row>
    <row r="24" spans="1:10">
      <c r="A24" s="65">
        <f t="shared" si="2"/>
        <v>320</v>
      </c>
      <c r="B24" s="74">
        <v>20</v>
      </c>
      <c r="C24" s="143" t="s">
        <v>101</v>
      </c>
      <c r="D24" s="192" t="str">
        <f t="shared" si="3"/>
        <v/>
      </c>
      <c r="E24" s="192" t="str">
        <f t="shared" si="4"/>
        <v/>
      </c>
      <c r="F24" s="193"/>
      <c r="G24" s="248"/>
      <c r="H24" s="248"/>
      <c r="I24" s="248"/>
      <c r="J24" s="265"/>
    </row>
    <row r="25" spans="1:10">
      <c r="A25" s="65">
        <f t="shared" si="2"/>
        <v>321</v>
      </c>
      <c r="B25" s="74">
        <v>21</v>
      </c>
      <c r="C25" s="143" t="s">
        <v>85</v>
      </c>
      <c r="D25" s="192" t="str">
        <f t="shared" si="3"/>
        <v/>
      </c>
      <c r="E25" s="192" t="str">
        <f t="shared" si="4"/>
        <v/>
      </c>
      <c r="F25" s="193"/>
      <c r="G25" s="248"/>
      <c r="H25" s="248"/>
      <c r="I25" s="248"/>
      <c r="J25" s="265"/>
    </row>
    <row r="26" spans="1:10">
      <c r="A26" s="65">
        <f t="shared" si="2"/>
        <v>322</v>
      </c>
      <c r="B26" s="74">
        <v>22</v>
      </c>
      <c r="C26" s="143" t="s">
        <v>102</v>
      </c>
      <c r="D26" s="192" t="str">
        <f t="shared" si="3"/>
        <v/>
      </c>
      <c r="E26" s="192" t="str">
        <f t="shared" si="4"/>
        <v/>
      </c>
      <c r="F26" s="193"/>
      <c r="G26" s="248"/>
      <c r="H26" s="248"/>
      <c r="I26" s="248"/>
      <c r="J26" s="265"/>
    </row>
    <row r="27" spans="1:10">
      <c r="A27" s="65">
        <f t="shared" si="2"/>
        <v>323</v>
      </c>
      <c r="B27" s="74">
        <v>23</v>
      </c>
      <c r="C27" s="143" t="s">
        <v>86</v>
      </c>
      <c r="D27" s="192" t="str">
        <f t="shared" si="3"/>
        <v/>
      </c>
      <c r="E27" s="192" t="str">
        <f t="shared" si="4"/>
        <v/>
      </c>
      <c r="F27" s="193"/>
      <c r="G27" s="248"/>
      <c r="H27" s="248"/>
      <c r="I27" s="248"/>
      <c r="J27" s="265"/>
    </row>
    <row r="28" spans="1:10">
      <c r="A28" s="65">
        <f t="shared" si="2"/>
        <v>324</v>
      </c>
      <c r="B28" s="74">
        <v>24</v>
      </c>
      <c r="C28" s="143" t="s">
        <v>103</v>
      </c>
      <c r="D28" s="192" t="str">
        <f t="shared" si="3"/>
        <v/>
      </c>
      <c r="E28" s="192" t="str">
        <f t="shared" si="4"/>
        <v/>
      </c>
      <c r="F28" s="193"/>
      <c r="G28" s="248"/>
      <c r="H28" s="248"/>
      <c r="I28" s="248"/>
      <c r="J28" s="265"/>
    </row>
    <row r="29" spans="1:10">
      <c r="A29" s="65">
        <f t="shared" si="2"/>
        <v>325</v>
      </c>
      <c r="B29" s="74">
        <v>25</v>
      </c>
      <c r="C29" s="143" t="s">
        <v>87</v>
      </c>
      <c r="D29" s="192" t="str">
        <f t="shared" si="3"/>
        <v/>
      </c>
      <c r="E29" s="192" t="str">
        <f t="shared" si="4"/>
        <v/>
      </c>
      <c r="F29" s="193"/>
      <c r="G29" s="248"/>
      <c r="H29" s="248"/>
      <c r="I29" s="248"/>
      <c r="J29" s="265"/>
    </row>
    <row r="30" spans="1:10">
      <c r="A30" s="65">
        <f t="shared" si="2"/>
        <v>326</v>
      </c>
      <c r="B30" s="74">
        <v>26</v>
      </c>
      <c r="C30" s="143" t="s">
        <v>104</v>
      </c>
      <c r="D30" s="192" t="str">
        <f t="shared" si="3"/>
        <v/>
      </c>
      <c r="E30" s="192" t="str">
        <f t="shared" si="4"/>
        <v/>
      </c>
      <c r="F30" s="193"/>
      <c r="G30" s="248"/>
      <c r="H30" s="248"/>
      <c r="I30" s="248"/>
      <c r="J30" s="265"/>
    </row>
    <row r="31" spans="1:10">
      <c r="A31" s="65">
        <f t="shared" si="2"/>
        <v>327</v>
      </c>
      <c r="B31" s="74">
        <v>27</v>
      </c>
      <c r="C31" s="143" t="s">
        <v>88</v>
      </c>
      <c r="D31" s="192" t="str">
        <f t="shared" si="3"/>
        <v/>
      </c>
      <c r="E31" s="192" t="str">
        <f t="shared" si="4"/>
        <v/>
      </c>
      <c r="F31" s="193"/>
      <c r="G31" s="248"/>
      <c r="H31" s="248"/>
      <c r="I31" s="248"/>
      <c r="J31" s="265"/>
    </row>
    <row r="32" spans="1:10">
      <c r="A32" s="65">
        <f t="shared" si="2"/>
        <v>328</v>
      </c>
      <c r="B32" s="74">
        <v>28</v>
      </c>
      <c r="C32" s="143" t="s">
        <v>105</v>
      </c>
      <c r="D32" s="192" t="str">
        <f t="shared" si="3"/>
        <v/>
      </c>
      <c r="E32" s="192" t="str">
        <f t="shared" si="4"/>
        <v/>
      </c>
      <c r="F32" s="193"/>
      <c r="G32" s="248"/>
      <c r="H32" s="248"/>
      <c r="I32" s="248"/>
      <c r="J32" s="265"/>
    </row>
    <row r="33" spans="1:10">
      <c r="A33" s="65">
        <f t="shared" si="2"/>
        <v>329</v>
      </c>
      <c r="B33" s="74">
        <v>29</v>
      </c>
      <c r="C33" s="143" t="s">
        <v>89</v>
      </c>
      <c r="D33" s="192" t="str">
        <f t="shared" si="3"/>
        <v/>
      </c>
      <c r="E33" s="192" t="str">
        <f t="shared" si="4"/>
        <v/>
      </c>
      <c r="F33" s="193"/>
      <c r="G33" s="248"/>
      <c r="H33" s="248"/>
      <c r="I33" s="248"/>
      <c r="J33" s="265"/>
    </row>
    <row r="34" spans="1:10">
      <c r="A34" s="65">
        <f t="shared" si="2"/>
        <v>330</v>
      </c>
      <c r="B34" s="74">
        <v>30</v>
      </c>
      <c r="C34" s="143" t="s">
        <v>106</v>
      </c>
      <c r="D34" s="192" t="str">
        <f t="shared" si="3"/>
        <v/>
      </c>
      <c r="E34" s="192" t="str">
        <f t="shared" si="4"/>
        <v/>
      </c>
      <c r="F34" s="193"/>
      <c r="G34" s="248"/>
      <c r="H34" s="248"/>
      <c r="I34" s="248"/>
      <c r="J34" s="265"/>
    </row>
    <row r="35" spans="1:10">
      <c r="A35" s="65">
        <f t="shared" si="2"/>
        <v>331</v>
      </c>
      <c r="B35" s="74">
        <v>31</v>
      </c>
      <c r="C35" s="143" t="s">
        <v>90</v>
      </c>
      <c r="D35" s="192" t="str">
        <f t="shared" si="3"/>
        <v/>
      </c>
      <c r="E35" s="192" t="str">
        <f t="shared" si="4"/>
        <v/>
      </c>
      <c r="F35" s="193"/>
      <c r="G35" s="248"/>
      <c r="H35" s="248"/>
      <c r="I35" s="248"/>
      <c r="J35" s="265"/>
    </row>
    <row r="36" spans="1:10">
      <c r="A36" s="65">
        <f t="shared" si="2"/>
        <v>332</v>
      </c>
      <c r="B36" s="74">
        <v>32</v>
      </c>
      <c r="C36" s="143" t="s">
        <v>107</v>
      </c>
      <c r="D36" s="192" t="str">
        <f t="shared" si="3"/>
        <v/>
      </c>
      <c r="E36" s="192" t="str">
        <f t="shared" si="4"/>
        <v/>
      </c>
      <c r="F36" s="193"/>
      <c r="G36" s="248"/>
      <c r="H36" s="248"/>
      <c r="I36" s="248"/>
      <c r="J36" s="265"/>
    </row>
    <row r="37" spans="1:10" ht="13.5" thickBot="1">
      <c r="A37" s="65">
        <f t="shared" si="2"/>
        <v>333</v>
      </c>
      <c r="B37" s="74">
        <v>33</v>
      </c>
      <c r="C37" s="143" t="s">
        <v>91</v>
      </c>
      <c r="D37" s="192" t="str">
        <f t="shared" si="3"/>
        <v/>
      </c>
      <c r="E37" s="192" t="str">
        <f t="shared" si="4"/>
        <v/>
      </c>
      <c r="F37" s="194"/>
      <c r="G37" s="249"/>
      <c r="H37" s="249"/>
      <c r="I37" s="249"/>
      <c r="J37" s="266"/>
    </row>
    <row r="38" spans="1:10">
      <c r="A38" s="66">
        <f>IF($I$38=1,B38+100,IF($I$38=2,B38+200,IF($I$38=3,B38+300,IF($I$38=4,B38+400))))</f>
        <v>101</v>
      </c>
      <c r="B38" s="91">
        <v>1</v>
      </c>
      <c r="C38" s="144" t="s">
        <v>108</v>
      </c>
      <c r="D38" s="166">
        <f t="shared" ref="D38:D45" si="5">IF(B38&lt;=$G$38,B38,"")</f>
        <v>1</v>
      </c>
      <c r="E38" s="166" t="str">
        <f t="shared" ref="E38:E45" si="6">IF(D38="","",C38)</f>
        <v>Monsieur Paul</v>
      </c>
      <c r="F38" s="180" t="s">
        <v>48</v>
      </c>
      <c r="G38" s="250">
        <f>+Calcul!I66</f>
        <v>15</v>
      </c>
      <c r="H38" s="250">
        <f>+Calcul!I40</f>
        <v>1939</v>
      </c>
      <c r="I38" s="250">
        <f>RANK(H38,$H$5:$H$136)</f>
        <v>1</v>
      </c>
      <c r="J38" s="261">
        <f>+Calcul!I41</f>
        <v>0.53682170542635654</v>
      </c>
    </row>
    <row r="39" spans="1:10">
      <c r="A39" s="67">
        <f t="shared" ref="A39:A70" si="7">IF($I$38=1,B39+100,IF($I$38=2,B39+200,IF($I$38=3,B39+300,IF($I$38=4,B39+400))))</f>
        <v>102</v>
      </c>
      <c r="B39" s="75">
        <v>2</v>
      </c>
      <c r="C39" s="145" t="s">
        <v>109</v>
      </c>
      <c r="D39" s="167">
        <f t="shared" si="5"/>
        <v>2</v>
      </c>
      <c r="E39" s="167" t="str">
        <f t="shared" si="6"/>
        <v>Madame Marie</v>
      </c>
      <c r="F39" s="168"/>
      <c r="G39" s="251"/>
      <c r="H39" s="251"/>
      <c r="I39" s="251"/>
      <c r="J39" s="262"/>
    </row>
    <row r="40" spans="1:10">
      <c r="A40" s="67">
        <f t="shared" si="7"/>
        <v>103</v>
      </c>
      <c r="B40" s="75">
        <v>3</v>
      </c>
      <c r="C40" s="145" t="s">
        <v>110</v>
      </c>
      <c r="D40" s="167">
        <f t="shared" si="5"/>
        <v>3</v>
      </c>
      <c r="E40" s="167" t="str">
        <f t="shared" si="6"/>
        <v>Monsieur Claude</v>
      </c>
      <c r="F40" s="168"/>
      <c r="G40" s="251"/>
      <c r="H40" s="251"/>
      <c r="I40" s="251"/>
      <c r="J40" s="262"/>
    </row>
    <row r="41" spans="1:10">
      <c r="A41" s="67">
        <f t="shared" si="7"/>
        <v>104</v>
      </c>
      <c r="B41" s="75">
        <v>4</v>
      </c>
      <c r="C41" s="145" t="s">
        <v>111</v>
      </c>
      <c r="D41" s="167">
        <f t="shared" si="5"/>
        <v>4</v>
      </c>
      <c r="E41" s="167" t="str">
        <f t="shared" si="6"/>
        <v>Madame Colette</v>
      </c>
      <c r="F41" s="168"/>
      <c r="G41" s="251"/>
      <c r="H41" s="251"/>
      <c r="I41" s="251"/>
      <c r="J41" s="262"/>
    </row>
    <row r="42" spans="1:10">
      <c r="A42" s="67">
        <f t="shared" si="7"/>
        <v>105</v>
      </c>
      <c r="B42" s="75">
        <v>5</v>
      </c>
      <c r="C42" s="145" t="s">
        <v>112</v>
      </c>
      <c r="D42" s="167">
        <f t="shared" si="5"/>
        <v>5</v>
      </c>
      <c r="E42" s="167" t="str">
        <f t="shared" si="6"/>
        <v>Monsieur René</v>
      </c>
      <c r="F42" s="168"/>
      <c r="G42" s="251"/>
      <c r="H42" s="251"/>
      <c r="I42" s="251"/>
      <c r="J42" s="262"/>
    </row>
    <row r="43" spans="1:10">
      <c r="A43" s="67">
        <f t="shared" si="7"/>
        <v>106</v>
      </c>
      <c r="B43" s="75">
        <v>6</v>
      </c>
      <c r="C43" s="145" t="s">
        <v>126</v>
      </c>
      <c r="D43" s="167">
        <f t="shared" si="5"/>
        <v>6</v>
      </c>
      <c r="E43" s="167" t="str">
        <f t="shared" si="6"/>
        <v>Madame Yvonne</v>
      </c>
      <c r="F43" s="168"/>
      <c r="G43" s="251"/>
      <c r="H43" s="251"/>
      <c r="I43" s="251"/>
      <c r="J43" s="262"/>
    </row>
    <row r="44" spans="1:10">
      <c r="A44" s="67">
        <f t="shared" si="7"/>
        <v>107</v>
      </c>
      <c r="B44" s="75">
        <v>7</v>
      </c>
      <c r="C44" s="145" t="s">
        <v>113</v>
      </c>
      <c r="D44" s="167">
        <f t="shared" si="5"/>
        <v>7</v>
      </c>
      <c r="E44" s="167" t="str">
        <f t="shared" si="6"/>
        <v>Monsieur Alain</v>
      </c>
      <c r="F44" s="168"/>
      <c r="G44" s="251"/>
      <c r="H44" s="251"/>
      <c r="I44" s="251"/>
      <c r="J44" s="262"/>
    </row>
    <row r="45" spans="1:10">
      <c r="A45" s="67">
        <f t="shared" si="7"/>
        <v>108</v>
      </c>
      <c r="B45" s="75">
        <v>8</v>
      </c>
      <c r="C45" s="145" t="s">
        <v>127</v>
      </c>
      <c r="D45" s="167">
        <f t="shared" si="5"/>
        <v>8</v>
      </c>
      <c r="E45" s="167" t="str">
        <f t="shared" si="6"/>
        <v>Madame Monique</v>
      </c>
      <c r="F45" s="168"/>
      <c r="G45" s="251"/>
      <c r="H45" s="251"/>
      <c r="I45" s="251"/>
      <c r="J45" s="262"/>
    </row>
    <row r="46" spans="1:10">
      <c r="A46" s="67">
        <f t="shared" si="7"/>
        <v>109</v>
      </c>
      <c r="B46" s="75">
        <v>9</v>
      </c>
      <c r="C46" s="145" t="s">
        <v>114</v>
      </c>
      <c r="D46" s="167">
        <f t="shared" ref="D46:D70" si="8">IF(B46&lt;=$G$38,B46,"")</f>
        <v>9</v>
      </c>
      <c r="E46" s="167" t="str">
        <f t="shared" ref="E46:E70" si="9">IF(D46="","",C46)</f>
        <v>Monsieur Christian</v>
      </c>
      <c r="F46" s="168"/>
      <c r="G46" s="251"/>
      <c r="H46" s="251"/>
      <c r="I46" s="251"/>
      <c r="J46" s="262"/>
    </row>
    <row r="47" spans="1:10">
      <c r="A47" s="67">
        <f t="shared" si="7"/>
        <v>110</v>
      </c>
      <c r="B47" s="75">
        <v>10</v>
      </c>
      <c r="C47" s="145" t="s">
        <v>128</v>
      </c>
      <c r="D47" s="167">
        <f t="shared" si="8"/>
        <v>10</v>
      </c>
      <c r="E47" s="167" t="str">
        <f t="shared" si="9"/>
        <v>Madame Martine</v>
      </c>
      <c r="F47" s="168"/>
      <c r="G47" s="251"/>
      <c r="H47" s="251"/>
      <c r="I47" s="251"/>
      <c r="J47" s="262"/>
    </row>
    <row r="48" spans="1:10">
      <c r="A48" s="67">
        <f t="shared" si="7"/>
        <v>111</v>
      </c>
      <c r="B48" s="75">
        <v>11</v>
      </c>
      <c r="C48" s="145" t="s">
        <v>115</v>
      </c>
      <c r="D48" s="167">
        <f t="shared" si="8"/>
        <v>11</v>
      </c>
      <c r="E48" s="167" t="str">
        <f t="shared" si="9"/>
        <v>Monsieur Joël</v>
      </c>
      <c r="F48" s="168"/>
      <c r="G48" s="251"/>
      <c r="H48" s="251"/>
      <c r="I48" s="251"/>
      <c r="J48" s="262"/>
    </row>
    <row r="49" spans="1:10">
      <c r="A49" s="67">
        <f t="shared" si="7"/>
        <v>112</v>
      </c>
      <c r="B49" s="75">
        <v>12</v>
      </c>
      <c r="C49" s="145" t="s">
        <v>129</v>
      </c>
      <c r="D49" s="167">
        <f t="shared" si="8"/>
        <v>12</v>
      </c>
      <c r="E49" s="167" t="str">
        <f t="shared" si="9"/>
        <v>Madame Hélène</v>
      </c>
      <c r="F49" s="168"/>
      <c r="G49" s="251"/>
      <c r="H49" s="251"/>
      <c r="I49" s="251"/>
      <c r="J49" s="262"/>
    </row>
    <row r="50" spans="1:10">
      <c r="A50" s="67">
        <f t="shared" si="7"/>
        <v>113</v>
      </c>
      <c r="B50" s="75">
        <v>13</v>
      </c>
      <c r="C50" s="145" t="s">
        <v>116</v>
      </c>
      <c r="D50" s="167">
        <f t="shared" si="8"/>
        <v>13</v>
      </c>
      <c r="E50" s="167" t="str">
        <f t="shared" si="9"/>
        <v>Monsieur Antoine</v>
      </c>
      <c r="F50" s="168"/>
      <c r="G50" s="251"/>
      <c r="H50" s="251"/>
      <c r="I50" s="251"/>
      <c r="J50" s="262"/>
    </row>
    <row r="51" spans="1:10">
      <c r="A51" s="67">
        <f t="shared" si="7"/>
        <v>114</v>
      </c>
      <c r="B51" s="75">
        <v>14</v>
      </c>
      <c r="C51" s="145" t="s">
        <v>130</v>
      </c>
      <c r="D51" s="167">
        <f t="shared" si="8"/>
        <v>14</v>
      </c>
      <c r="E51" s="167" t="str">
        <f t="shared" si="9"/>
        <v>Madame Catherine</v>
      </c>
      <c r="F51" s="168"/>
      <c r="G51" s="251"/>
      <c r="H51" s="251"/>
      <c r="I51" s="251"/>
      <c r="J51" s="262"/>
    </row>
    <row r="52" spans="1:10">
      <c r="A52" s="67">
        <f t="shared" si="7"/>
        <v>115</v>
      </c>
      <c r="B52" s="75">
        <v>15</v>
      </c>
      <c r="C52" s="145" t="s">
        <v>117</v>
      </c>
      <c r="D52" s="167">
        <f t="shared" si="8"/>
        <v>15</v>
      </c>
      <c r="E52" s="167" t="str">
        <f t="shared" si="9"/>
        <v>Monsieur Simon</v>
      </c>
      <c r="F52" s="168"/>
      <c r="G52" s="251"/>
      <c r="H52" s="251"/>
      <c r="I52" s="251"/>
      <c r="J52" s="262"/>
    </row>
    <row r="53" spans="1:10">
      <c r="A53" s="67">
        <f t="shared" si="7"/>
        <v>116</v>
      </c>
      <c r="B53" s="75">
        <v>16</v>
      </c>
      <c r="C53" s="145" t="s">
        <v>131</v>
      </c>
      <c r="D53" s="167" t="str">
        <f t="shared" si="8"/>
        <v/>
      </c>
      <c r="E53" s="167" t="str">
        <f t="shared" si="9"/>
        <v/>
      </c>
      <c r="F53" s="168"/>
      <c r="G53" s="251"/>
      <c r="H53" s="251"/>
      <c r="I53" s="251"/>
      <c r="J53" s="262"/>
    </row>
    <row r="54" spans="1:10">
      <c r="A54" s="67">
        <f t="shared" si="7"/>
        <v>117</v>
      </c>
      <c r="B54" s="75">
        <v>17</v>
      </c>
      <c r="C54" s="145" t="s">
        <v>118</v>
      </c>
      <c r="D54" s="167" t="str">
        <f t="shared" si="8"/>
        <v/>
      </c>
      <c r="E54" s="167" t="str">
        <f t="shared" si="9"/>
        <v/>
      </c>
      <c r="F54" s="168"/>
      <c r="G54" s="251"/>
      <c r="H54" s="251"/>
      <c r="I54" s="251"/>
      <c r="J54" s="262"/>
    </row>
    <row r="55" spans="1:10">
      <c r="A55" s="67">
        <f t="shared" si="7"/>
        <v>118</v>
      </c>
      <c r="B55" s="75">
        <v>18</v>
      </c>
      <c r="C55" s="145" t="s">
        <v>132</v>
      </c>
      <c r="D55" s="167" t="str">
        <f t="shared" si="8"/>
        <v/>
      </c>
      <c r="E55" s="167" t="str">
        <f t="shared" si="9"/>
        <v/>
      </c>
      <c r="F55" s="168"/>
      <c r="G55" s="251"/>
      <c r="H55" s="251"/>
      <c r="I55" s="251"/>
      <c r="J55" s="262"/>
    </row>
    <row r="56" spans="1:10">
      <c r="A56" s="67">
        <f t="shared" si="7"/>
        <v>119</v>
      </c>
      <c r="B56" s="75">
        <v>19</v>
      </c>
      <c r="C56" s="145" t="s">
        <v>119</v>
      </c>
      <c r="D56" s="167" t="str">
        <f t="shared" si="8"/>
        <v/>
      </c>
      <c r="E56" s="167" t="str">
        <f t="shared" si="9"/>
        <v/>
      </c>
      <c r="F56" s="168"/>
      <c r="G56" s="251"/>
      <c r="H56" s="251"/>
      <c r="I56" s="251"/>
      <c r="J56" s="262"/>
    </row>
    <row r="57" spans="1:10">
      <c r="A57" s="67">
        <f t="shared" si="7"/>
        <v>120</v>
      </c>
      <c r="B57" s="75">
        <v>20</v>
      </c>
      <c r="C57" s="145" t="s">
        <v>133</v>
      </c>
      <c r="D57" s="167" t="str">
        <f t="shared" si="8"/>
        <v/>
      </c>
      <c r="E57" s="167" t="str">
        <f t="shared" si="9"/>
        <v/>
      </c>
      <c r="F57" s="168"/>
      <c r="G57" s="251"/>
      <c r="H57" s="251"/>
      <c r="I57" s="251"/>
      <c r="J57" s="262"/>
    </row>
    <row r="58" spans="1:10">
      <c r="A58" s="67">
        <f t="shared" si="7"/>
        <v>121</v>
      </c>
      <c r="B58" s="75">
        <v>21</v>
      </c>
      <c r="C58" s="145" t="s">
        <v>120</v>
      </c>
      <c r="D58" s="167" t="str">
        <f t="shared" si="8"/>
        <v/>
      </c>
      <c r="E58" s="167" t="str">
        <f t="shared" si="9"/>
        <v/>
      </c>
      <c r="F58" s="168"/>
      <c r="G58" s="251"/>
      <c r="H58" s="251"/>
      <c r="I58" s="251"/>
      <c r="J58" s="262"/>
    </row>
    <row r="59" spans="1:10">
      <c r="A59" s="67">
        <f t="shared" si="7"/>
        <v>122</v>
      </c>
      <c r="B59" s="75">
        <v>22</v>
      </c>
      <c r="C59" s="145" t="s">
        <v>134</v>
      </c>
      <c r="D59" s="167" t="str">
        <f t="shared" si="8"/>
        <v/>
      </c>
      <c r="E59" s="167" t="str">
        <f t="shared" si="9"/>
        <v/>
      </c>
      <c r="F59" s="168"/>
      <c r="G59" s="251"/>
      <c r="H59" s="251"/>
      <c r="I59" s="251"/>
      <c r="J59" s="262"/>
    </row>
    <row r="60" spans="1:10">
      <c r="A60" s="67">
        <f t="shared" si="7"/>
        <v>123</v>
      </c>
      <c r="B60" s="75">
        <v>23</v>
      </c>
      <c r="C60" s="145" t="s">
        <v>121</v>
      </c>
      <c r="D60" s="167" t="str">
        <f t="shared" si="8"/>
        <v/>
      </c>
      <c r="E60" s="167" t="str">
        <f t="shared" si="9"/>
        <v/>
      </c>
      <c r="F60" s="168"/>
      <c r="G60" s="251"/>
      <c r="H60" s="251"/>
      <c r="I60" s="251"/>
      <c r="J60" s="262"/>
    </row>
    <row r="61" spans="1:10">
      <c r="A61" s="67">
        <f t="shared" si="7"/>
        <v>124</v>
      </c>
      <c r="B61" s="75">
        <v>24</v>
      </c>
      <c r="C61" s="145" t="s">
        <v>135</v>
      </c>
      <c r="D61" s="167" t="str">
        <f t="shared" si="8"/>
        <v/>
      </c>
      <c r="E61" s="167" t="str">
        <f t="shared" si="9"/>
        <v/>
      </c>
      <c r="F61" s="168"/>
      <c r="G61" s="251"/>
      <c r="H61" s="251"/>
      <c r="I61" s="251"/>
      <c r="J61" s="262"/>
    </row>
    <row r="62" spans="1:10">
      <c r="A62" s="67">
        <f t="shared" si="7"/>
        <v>125</v>
      </c>
      <c r="B62" s="75">
        <v>25</v>
      </c>
      <c r="C62" s="145" t="s">
        <v>122</v>
      </c>
      <c r="D62" s="167" t="str">
        <f t="shared" si="8"/>
        <v/>
      </c>
      <c r="E62" s="167" t="str">
        <f t="shared" si="9"/>
        <v/>
      </c>
      <c r="F62" s="168"/>
      <c r="G62" s="251"/>
      <c r="H62" s="251"/>
      <c r="I62" s="251"/>
      <c r="J62" s="262"/>
    </row>
    <row r="63" spans="1:10">
      <c r="A63" s="67">
        <f t="shared" si="7"/>
        <v>126</v>
      </c>
      <c r="B63" s="75">
        <v>26</v>
      </c>
      <c r="C63" s="145" t="s">
        <v>136</v>
      </c>
      <c r="D63" s="167" t="str">
        <f t="shared" si="8"/>
        <v/>
      </c>
      <c r="E63" s="167" t="str">
        <f t="shared" si="9"/>
        <v/>
      </c>
      <c r="F63" s="168"/>
      <c r="G63" s="251"/>
      <c r="H63" s="251"/>
      <c r="I63" s="251"/>
      <c r="J63" s="262"/>
    </row>
    <row r="64" spans="1:10">
      <c r="A64" s="67">
        <f t="shared" si="7"/>
        <v>127</v>
      </c>
      <c r="B64" s="75">
        <v>27</v>
      </c>
      <c r="C64" s="145" t="s">
        <v>123</v>
      </c>
      <c r="D64" s="167" t="str">
        <f t="shared" si="8"/>
        <v/>
      </c>
      <c r="E64" s="167" t="str">
        <f t="shared" si="9"/>
        <v/>
      </c>
      <c r="F64" s="168"/>
      <c r="G64" s="251"/>
      <c r="H64" s="251"/>
      <c r="I64" s="251"/>
      <c r="J64" s="262"/>
    </row>
    <row r="65" spans="1:10">
      <c r="A65" s="67">
        <f t="shared" si="7"/>
        <v>128</v>
      </c>
      <c r="B65" s="75">
        <v>28</v>
      </c>
      <c r="C65" s="145" t="s">
        <v>137</v>
      </c>
      <c r="D65" s="167" t="str">
        <f t="shared" si="8"/>
        <v/>
      </c>
      <c r="E65" s="167" t="str">
        <f t="shared" si="9"/>
        <v/>
      </c>
      <c r="F65" s="168"/>
      <c r="G65" s="251"/>
      <c r="H65" s="251"/>
      <c r="I65" s="251"/>
      <c r="J65" s="262"/>
    </row>
    <row r="66" spans="1:10">
      <c r="A66" s="67">
        <f t="shared" si="7"/>
        <v>129</v>
      </c>
      <c r="B66" s="75">
        <v>29</v>
      </c>
      <c r="C66" s="145" t="s">
        <v>124</v>
      </c>
      <c r="D66" s="167" t="str">
        <f t="shared" si="8"/>
        <v/>
      </c>
      <c r="E66" s="167" t="str">
        <f t="shared" si="9"/>
        <v/>
      </c>
      <c r="F66" s="168"/>
      <c r="G66" s="251"/>
      <c r="H66" s="251"/>
      <c r="I66" s="251"/>
      <c r="J66" s="262"/>
    </row>
    <row r="67" spans="1:10">
      <c r="A67" s="67">
        <f t="shared" si="7"/>
        <v>130</v>
      </c>
      <c r="B67" s="75">
        <v>30</v>
      </c>
      <c r="C67" s="145" t="s">
        <v>138</v>
      </c>
      <c r="D67" s="167" t="str">
        <f t="shared" si="8"/>
        <v/>
      </c>
      <c r="E67" s="167" t="str">
        <f t="shared" si="9"/>
        <v/>
      </c>
      <c r="F67" s="168"/>
      <c r="G67" s="251"/>
      <c r="H67" s="251"/>
      <c r="I67" s="251"/>
      <c r="J67" s="262"/>
    </row>
    <row r="68" spans="1:10">
      <c r="A68" s="67">
        <f t="shared" si="7"/>
        <v>131</v>
      </c>
      <c r="B68" s="75">
        <v>31</v>
      </c>
      <c r="C68" s="145" t="s">
        <v>110</v>
      </c>
      <c r="D68" s="167" t="str">
        <f t="shared" si="8"/>
        <v/>
      </c>
      <c r="E68" s="167" t="str">
        <f t="shared" si="9"/>
        <v/>
      </c>
      <c r="F68" s="168"/>
      <c r="G68" s="251"/>
      <c r="H68" s="251"/>
      <c r="I68" s="251"/>
      <c r="J68" s="262"/>
    </row>
    <row r="69" spans="1:10">
      <c r="A69" s="67">
        <f t="shared" si="7"/>
        <v>132</v>
      </c>
      <c r="B69" s="75">
        <v>32</v>
      </c>
      <c r="C69" s="145" t="s">
        <v>130</v>
      </c>
      <c r="D69" s="167" t="str">
        <f t="shared" si="8"/>
        <v/>
      </c>
      <c r="E69" s="167" t="str">
        <f t="shared" si="9"/>
        <v/>
      </c>
      <c r="F69" s="168"/>
      <c r="G69" s="251"/>
      <c r="H69" s="251"/>
      <c r="I69" s="251"/>
      <c r="J69" s="262"/>
    </row>
    <row r="70" spans="1:10" ht="13.5" thickBot="1">
      <c r="A70" s="67">
        <f t="shared" si="7"/>
        <v>133</v>
      </c>
      <c r="B70" s="75">
        <v>33</v>
      </c>
      <c r="C70" s="145" t="s">
        <v>125</v>
      </c>
      <c r="D70" s="167" t="str">
        <f t="shared" si="8"/>
        <v/>
      </c>
      <c r="E70" s="167" t="str">
        <f t="shared" si="9"/>
        <v/>
      </c>
      <c r="F70" s="169"/>
      <c r="G70" s="252"/>
      <c r="H70" s="252"/>
      <c r="I70" s="252"/>
      <c r="J70" s="263"/>
    </row>
    <row r="71" spans="1:10">
      <c r="A71" s="68">
        <f>IF($I$71=1,B71+100,IF($I$71=2,B71+200,IF($I$71=3,B71+300,IF($I$71=4,B71+400))))</f>
        <v>201</v>
      </c>
      <c r="B71" s="92">
        <v>1</v>
      </c>
      <c r="C71" s="184" t="s">
        <v>72</v>
      </c>
      <c r="D71" s="170">
        <f>IF(B71&lt;=$G$71,B71,"")</f>
        <v>1</v>
      </c>
      <c r="E71" s="170" t="str">
        <f>IF(D71="","",C71)</f>
        <v>Monsieur A</v>
      </c>
      <c r="F71" s="181" t="s">
        <v>49</v>
      </c>
      <c r="G71" s="253">
        <f>+Calcul!J66</f>
        <v>3</v>
      </c>
      <c r="H71" s="253">
        <f>+Calcul!J40</f>
        <v>1114</v>
      </c>
      <c r="I71" s="253">
        <f>RANK(H71,$H$5:$H$136)</f>
        <v>2</v>
      </c>
      <c r="J71" s="256">
        <f>+Calcul!J41</f>
        <v>0.30841638981173863</v>
      </c>
    </row>
    <row r="72" spans="1:10">
      <c r="A72" s="69">
        <f t="shared" ref="A72:A103" si="10">IF($I$71=1,B72+100,IF($I$71=2,B72+200,IF($I$71=3,B72+300,IF($I$71=4,B72+400))))</f>
        <v>202</v>
      </c>
      <c r="B72" s="76">
        <v>2</v>
      </c>
      <c r="C72" s="185" t="s">
        <v>73</v>
      </c>
      <c r="D72" s="171">
        <f>IF(B72&lt;=$G$71,B72,"")</f>
        <v>2</v>
      </c>
      <c r="E72" s="171" t="str">
        <f>IF(D72="","",C72)</f>
        <v>Madame B</v>
      </c>
      <c r="F72" s="172"/>
      <c r="G72" s="254"/>
      <c r="H72" s="254"/>
      <c r="I72" s="254"/>
      <c r="J72" s="257"/>
    </row>
    <row r="73" spans="1:10">
      <c r="A73" s="69">
        <f t="shared" si="10"/>
        <v>203</v>
      </c>
      <c r="B73" s="76">
        <v>3</v>
      </c>
      <c r="C73" s="185" t="s">
        <v>74</v>
      </c>
      <c r="D73" s="171">
        <f t="shared" ref="D73:D103" si="11">IF(B73&lt;=$G$71,B73,"")</f>
        <v>3</v>
      </c>
      <c r="E73" s="171" t="str">
        <f t="shared" ref="E73:E103" si="12">IF(D73="","",C73)</f>
        <v>Monsieur C</v>
      </c>
      <c r="F73" s="172"/>
      <c r="G73" s="254"/>
      <c r="H73" s="254"/>
      <c r="I73" s="254"/>
      <c r="J73" s="257"/>
    </row>
    <row r="74" spans="1:10">
      <c r="A74" s="69">
        <f t="shared" si="10"/>
        <v>204</v>
      </c>
      <c r="B74" s="76">
        <v>4</v>
      </c>
      <c r="C74" s="185" t="s">
        <v>139</v>
      </c>
      <c r="D74" s="171" t="str">
        <f t="shared" si="11"/>
        <v/>
      </c>
      <c r="E74" s="171" t="str">
        <f t="shared" si="12"/>
        <v/>
      </c>
      <c r="F74" s="172"/>
      <c r="G74" s="254"/>
      <c r="H74" s="254"/>
      <c r="I74" s="254"/>
      <c r="J74" s="257"/>
    </row>
    <row r="75" spans="1:10">
      <c r="A75" s="69">
        <f t="shared" si="10"/>
        <v>205</v>
      </c>
      <c r="B75" s="76">
        <v>5</v>
      </c>
      <c r="C75" s="185" t="s">
        <v>140</v>
      </c>
      <c r="D75" s="171" t="str">
        <f t="shared" si="11"/>
        <v/>
      </c>
      <c r="E75" s="171" t="str">
        <f t="shared" si="12"/>
        <v/>
      </c>
      <c r="F75" s="172"/>
      <c r="G75" s="254"/>
      <c r="H75" s="254"/>
      <c r="I75" s="254"/>
      <c r="J75" s="257"/>
    </row>
    <row r="76" spans="1:10">
      <c r="A76" s="69">
        <f t="shared" si="10"/>
        <v>206</v>
      </c>
      <c r="B76" s="76">
        <v>6</v>
      </c>
      <c r="C76" s="185" t="s">
        <v>141</v>
      </c>
      <c r="D76" s="171" t="str">
        <f t="shared" si="11"/>
        <v/>
      </c>
      <c r="E76" s="171" t="str">
        <f t="shared" si="12"/>
        <v/>
      </c>
      <c r="F76" s="172"/>
      <c r="G76" s="254"/>
      <c r="H76" s="254"/>
      <c r="I76" s="254"/>
      <c r="J76" s="257"/>
    </row>
    <row r="77" spans="1:10">
      <c r="A77" s="69">
        <f t="shared" si="10"/>
        <v>207</v>
      </c>
      <c r="B77" s="76">
        <v>7</v>
      </c>
      <c r="C77" s="185" t="s">
        <v>142</v>
      </c>
      <c r="D77" s="171" t="str">
        <f t="shared" si="11"/>
        <v/>
      </c>
      <c r="E77" s="171" t="str">
        <f t="shared" si="12"/>
        <v/>
      </c>
      <c r="F77" s="172"/>
      <c r="G77" s="254"/>
      <c r="H77" s="254"/>
      <c r="I77" s="254"/>
      <c r="J77" s="257"/>
    </row>
    <row r="78" spans="1:10">
      <c r="A78" s="69">
        <f t="shared" si="10"/>
        <v>208</v>
      </c>
      <c r="B78" s="76">
        <v>8</v>
      </c>
      <c r="C78" s="185" t="s">
        <v>143</v>
      </c>
      <c r="D78" s="171" t="str">
        <f t="shared" si="11"/>
        <v/>
      </c>
      <c r="E78" s="171" t="str">
        <f t="shared" si="12"/>
        <v/>
      </c>
      <c r="F78" s="172"/>
      <c r="G78" s="254"/>
      <c r="H78" s="254"/>
      <c r="I78" s="254"/>
      <c r="J78" s="257"/>
    </row>
    <row r="79" spans="1:10">
      <c r="A79" s="69">
        <f t="shared" si="10"/>
        <v>209</v>
      </c>
      <c r="B79" s="76">
        <v>9</v>
      </c>
      <c r="C79" s="185" t="s">
        <v>144</v>
      </c>
      <c r="D79" s="171" t="str">
        <f t="shared" si="11"/>
        <v/>
      </c>
      <c r="E79" s="171" t="str">
        <f t="shared" si="12"/>
        <v/>
      </c>
      <c r="F79" s="172"/>
      <c r="G79" s="254"/>
      <c r="H79" s="254"/>
      <c r="I79" s="254"/>
      <c r="J79" s="257"/>
    </row>
    <row r="80" spans="1:10">
      <c r="A80" s="69">
        <f t="shared" si="10"/>
        <v>210</v>
      </c>
      <c r="B80" s="76">
        <v>10</v>
      </c>
      <c r="C80" s="185" t="s">
        <v>145</v>
      </c>
      <c r="D80" s="171" t="str">
        <f t="shared" si="11"/>
        <v/>
      </c>
      <c r="E80" s="171" t="str">
        <f t="shared" si="12"/>
        <v/>
      </c>
      <c r="F80" s="172"/>
      <c r="G80" s="254"/>
      <c r="H80" s="254"/>
      <c r="I80" s="254"/>
      <c r="J80" s="257"/>
    </row>
    <row r="81" spans="1:10">
      <c r="A81" s="69">
        <f t="shared" si="10"/>
        <v>211</v>
      </c>
      <c r="B81" s="76">
        <v>11</v>
      </c>
      <c r="C81" s="185" t="s">
        <v>146</v>
      </c>
      <c r="D81" s="171" t="str">
        <f t="shared" si="11"/>
        <v/>
      </c>
      <c r="E81" s="171" t="str">
        <f t="shared" si="12"/>
        <v/>
      </c>
      <c r="F81" s="172"/>
      <c r="G81" s="254"/>
      <c r="H81" s="254"/>
      <c r="I81" s="254"/>
      <c r="J81" s="257"/>
    </row>
    <row r="82" spans="1:10">
      <c r="A82" s="69">
        <f t="shared" si="10"/>
        <v>212</v>
      </c>
      <c r="B82" s="76">
        <v>12</v>
      </c>
      <c r="C82" s="185" t="s">
        <v>147</v>
      </c>
      <c r="D82" s="171" t="str">
        <f t="shared" si="11"/>
        <v/>
      </c>
      <c r="E82" s="171" t="str">
        <f t="shared" si="12"/>
        <v/>
      </c>
      <c r="F82" s="172"/>
      <c r="G82" s="254"/>
      <c r="H82" s="254"/>
      <c r="I82" s="254"/>
      <c r="J82" s="257"/>
    </row>
    <row r="83" spans="1:10">
      <c r="A83" s="69">
        <f t="shared" si="10"/>
        <v>213</v>
      </c>
      <c r="B83" s="76">
        <v>13</v>
      </c>
      <c r="C83" s="185" t="s">
        <v>148</v>
      </c>
      <c r="D83" s="171" t="str">
        <f t="shared" si="11"/>
        <v/>
      </c>
      <c r="E83" s="171" t="str">
        <f t="shared" si="12"/>
        <v/>
      </c>
      <c r="F83" s="172"/>
      <c r="G83" s="254"/>
      <c r="H83" s="254"/>
      <c r="I83" s="254"/>
      <c r="J83" s="257"/>
    </row>
    <row r="84" spans="1:10">
      <c r="A84" s="69">
        <f t="shared" si="10"/>
        <v>214</v>
      </c>
      <c r="B84" s="76">
        <v>14</v>
      </c>
      <c r="C84" s="185" t="s">
        <v>149</v>
      </c>
      <c r="D84" s="171" t="str">
        <f t="shared" si="11"/>
        <v/>
      </c>
      <c r="E84" s="171" t="str">
        <f t="shared" si="12"/>
        <v/>
      </c>
      <c r="F84" s="172"/>
      <c r="G84" s="254"/>
      <c r="H84" s="254"/>
      <c r="I84" s="254"/>
      <c r="J84" s="257"/>
    </row>
    <row r="85" spans="1:10">
      <c r="A85" s="69">
        <f t="shared" si="10"/>
        <v>215</v>
      </c>
      <c r="B85" s="76">
        <v>15</v>
      </c>
      <c r="C85" s="185" t="s">
        <v>150</v>
      </c>
      <c r="D85" s="171" t="str">
        <f t="shared" si="11"/>
        <v/>
      </c>
      <c r="E85" s="171" t="str">
        <f t="shared" si="12"/>
        <v/>
      </c>
      <c r="F85" s="172"/>
      <c r="G85" s="254"/>
      <c r="H85" s="254"/>
      <c r="I85" s="254"/>
      <c r="J85" s="257"/>
    </row>
    <row r="86" spans="1:10">
      <c r="A86" s="69">
        <f t="shared" si="10"/>
        <v>216</v>
      </c>
      <c r="B86" s="76">
        <v>16</v>
      </c>
      <c r="C86" s="185" t="s">
        <v>151</v>
      </c>
      <c r="D86" s="171" t="str">
        <f t="shared" si="11"/>
        <v/>
      </c>
      <c r="E86" s="171" t="str">
        <f t="shared" si="12"/>
        <v/>
      </c>
      <c r="F86" s="172"/>
      <c r="G86" s="254"/>
      <c r="H86" s="254"/>
      <c r="I86" s="254"/>
      <c r="J86" s="257"/>
    </row>
    <row r="87" spans="1:10">
      <c r="A87" s="69">
        <f t="shared" si="10"/>
        <v>217</v>
      </c>
      <c r="B87" s="76">
        <v>17</v>
      </c>
      <c r="C87" s="185" t="s">
        <v>152</v>
      </c>
      <c r="D87" s="171" t="str">
        <f t="shared" si="11"/>
        <v/>
      </c>
      <c r="E87" s="171" t="str">
        <f t="shared" si="12"/>
        <v/>
      </c>
      <c r="F87" s="172"/>
      <c r="G87" s="254"/>
      <c r="H87" s="254"/>
      <c r="I87" s="254"/>
      <c r="J87" s="257"/>
    </row>
    <row r="88" spans="1:10">
      <c r="A88" s="69">
        <f t="shared" si="10"/>
        <v>218</v>
      </c>
      <c r="B88" s="76">
        <v>18</v>
      </c>
      <c r="C88" s="185" t="s">
        <v>153</v>
      </c>
      <c r="D88" s="171" t="str">
        <f t="shared" si="11"/>
        <v/>
      </c>
      <c r="E88" s="171" t="str">
        <f t="shared" si="12"/>
        <v/>
      </c>
      <c r="F88" s="172"/>
      <c r="G88" s="254"/>
      <c r="H88" s="254"/>
      <c r="I88" s="254"/>
      <c r="J88" s="257"/>
    </row>
    <row r="89" spans="1:10">
      <c r="A89" s="69">
        <f t="shared" si="10"/>
        <v>219</v>
      </c>
      <c r="B89" s="76">
        <v>19</v>
      </c>
      <c r="C89" s="185" t="s">
        <v>154</v>
      </c>
      <c r="D89" s="171" t="str">
        <f t="shared" si="11"/>
        <v/>
      </c>
      <c r="E89" s="171" t="str">
        <f t="shared" si="12"/>
        <v/>
      </c>
      <c r="F89" s="172"/>
      <c r="G89" s="254"/>
      <c r="H89" s="254"/>
      <c r="I89" s="254"/>
      <c r="J89" s="257"/>
    </row>
    <row r="90" spans="1:10">
      <c r="A90" s="69">
        <f t="shared" si="10"/>
        <v>220</v>
      </c>
      <c r="B90" s="76">
        <v>20</v>
      </c>
      <c r="C90" s="185" t="s">
        <v>155</v>
      </c>
      <c r="D90" s="171" t="str">
        <f t="shared" si="11"/>
        <v/>
      </c>
      <c r="E90" s="171" t="str">
        <f t="shared" si="12"/>
        <v/>
      </c>
      <c r="F90" s="172"/>
      <c r="G90" s="254"/>
      <c r="H90" s="254"/>
      <c r="I90" s="254"/>
      <c r="J90" s="257"/>
    </row>
    <row r="91" spans="1:10">
      <c r="A91" s="69">
        <f t="shared" si="10"/>
        <v>221</v>
      </c>
      <c r="B91" s="76">
        <v>21</v>
      </c>
      <c r="C91" s="185" t="s">
        <v>156</v>
      </c>
      <c r="D91" s="171" t="str">
        <f t="shared" si="11"/>
        <v/>
      </c>
      <c r="E91" s="171" t="str">
        <f t="shared" si="12"/>
        <v/>
      </c>
      <c r="F91" s="172"/>
      <c r="G91" s="254"/>
      <c r="H91" s="254"/>
      <c r="I91" s="254"/>
      <c r="J91" s="257"/>
    </row>
    <row r="92" spans="1:10">
      <c r="A92" s="69">
        <f t="shared" si="10"/>
        <v>222</v>
      </c>
      <c r="B92" s="76">
        <v>22</v>
      </c>
      <c r="C92" s="185" t="s">
        <v>157</v>
      </c>
      <c r="D92" s="171" t="str">
        <f t="shared" si="11"/>
        <v/>
      </c>
      <c r="E92" s="171" t="str">
        <f t="shared" si="12"/>
        <v/>
      </c>
      <c r="F92" s="172"/>
      <c r="G92" s="254"/>
      <c r="H92" s="254"/>
      <c r="I92" s="254"/>
      <c r="J92" s="257"/>
    </row>
    <row r="93" spans="1:10">
      <c r="A93" s="69">
        <f t="shared" si="10"/>
        <v>223</v>
      </c>
      <c r="B93" s="76">
        <v>23</v>
      </c>
      <c r="C93" s="185" t="s">
        <v>158</v>
      </c>
      <c r="D93" s="171" t="str">
        <f t="shared" si="11"/>
        <v/>
      </c>
      <c r="E93" s="171" t="str">
        <f t="shared" si="12"/>
        <v/>
      </c>
      <c r="F93" s="172"/>
      <c r="G93" s="254"/>
      <c r="H93" s="254"/>
      <c r="I93" s="254"/>
      <c r="J93" s="257"/>
    </row>
    <row r="94" spans="1:10">
      <c r="A94" s="69">
        <f t="shared" si="10"/>
        <v>224</v>
      </c>
      <c r="B94" s="76">
        <v>24</v>
      </c>
      <c r="C94" s="185" t="s">
        <v>159</v>
      </c>
      <c r="D94" s="171" t="str">
        <f t="shared" si="11"/>
        <v/>
      </c>
      <c r="E94" s="171" t="str">
        <f t="shared" si="12"/>
        <v/>
      </c>
      <c r="F94" s="172"/>
      <c r="G94" s="254"/>
      <c r="H94" s="254"/>
      <c r="I94" s="254"/>
      <c r="J94" s="257"/>
    </row>
    <row r="95" spans="1:10">
      <c r="A95" s="69">
        <f t="shared" si="10"/>
        <v>225</v>
      </c>
      <c r="B95" s="76">
        <v>25</v>
      </c>
      <c r="C95" s="185" t="s">
        <v>160</v>
      </c>
      <c r="D95" s="171" t="str">
        <f t="shared" si="11"/>
        <v/>
      </c>
      <c r="E95" s="171" t="str">
        <f t="shared" si="12"/>
        <v/>
      </c>
      <c r="F95" s="172"/>
      <c r="G95" s="254"/>
      <c r="H95" s="254"/>
      <c r="I95" s="254"/>
      <c r="J95" s="257"/>
    </row>
    <row r="96" spans="1:10">
      <c r="A96" s="69">
        <f t="shared" si="10"/>
        <v>226</v>
      </c>
      <c r="B96" s="76">
        <v>26</v>
      </c>
      <c r="C96" s="185" t="s">
        <v>161</v>
      </c>
      <c r="D96" s="171" t="str">
        <f t="shared" si="11"/>
        <v/>
      </c>
      <c r="E96" s="171" t="str">
        <f t="shared" si="12"/>
        <v/>
      </c>
      <c r="F96" s="172"/>
      <c r="G96" s="254"/>
      <c r="H96" s="254"/>
      <c r="I96" s="254"/>
      <c r="J96" s="257"/>
    </row>
    <row r="97" spans="1:10">
      <c r="A97" s="69">
        <f t="shared" si="10"/>
        <v>227</v>
      </c>
      <c r="B97" s="76">
        <v>27</v>
      </c>
      <c r="C97" s="185" t="s">
        <v>162</v>
      </c>
      <c r="D97" s="171" t="str">
        <f t="shared" si="11"/>
        <v/>
      </c>
      <c r="E97" s="171" t="str">
        <f t="shared" si="12"/>
        <v/>
      </c>
      <c r="F97" s="172"/>
      <c r="G97" s="254"/>
      <c r="H97" s="254"/>
      <c r="I97" s="254"/>
      <c r="J97" s="257"/>
    </row>
    <row r="98" spans="1:10">
      <c r="A98" s="69">
        <f t="shared" si="10"/>
        <v>228</v>
      </c>
      <c r="B98" s="76">
        <v>28</v>
      </c>
      <c r="C98" s="185" t="s">
        <v>163</v>
      </c>
      <c r="D98" s="171" t="str">
        <f t="shared" si="11"/>
        <v/>
      </c>
      <c r="E98" s="171" t="str">
        <f t="shared" si="12"/>
        <v/>
      </c>
      <c r="F98" s="172"/>
      <c r="G98" s="254"/>
      <c r="H98" s="254"/>
      <c r="I98" s="254"/>
      <c r="J98" s="257"/>
    </row>
    <row r="99" spans="1:10">
      <c r="A99" s="69">
        <f t="shared" si="10"/>
        <v>229</v>
      </c>
      <c r="B99" s="76">
        <v>29</v>
      </c>
      <c r="C99" s="185" t="s">
        <v>164</v>
      </c>
      <c r="D99" s="171" t="str">
        <f t="shared" si="11"/>
        <v/>
      </c>
      <c r="E99" s="171" t="str">
        <f t="shared" si="12"/>
        <v/>
      </c>
      <c r="F99" s="172"/>
      <c r="G99" s="254"/>
      <c r="H99" s="254"/>
      <c r="I99" s="254"/>
      <c r="J99" s="257"/>
    </row>
    <row r="100" spans="1:10">
      <c r="A100" s="69">
        <f t="shared" si="10"/>
        <v>230</v>
      </c>
      <c r="B100" s="76">
        <v>30</v>
      </c>
      <c r="C100" s="185" t="s">
        <v>165</v>
      </c>
      <c r="D100" s="171" t="str">
        <f t="shared" si="11"/>
        <v/>
      </c>
      <c r="E100" s="171" t="str">
        <f t="shared" si="12"/>
        <v/>
      </c>
      <c r="F100" s="172"/>
      <c r="G100" s="254"/>
      <c r="H100" s="254"/>
      <c r="I100" s="254"/>
      <c r="J100" s="257"/>
    </row>
    <row r="101" spans="1:10">
      <c r="A101" s="69">
        <f t="shared" si="10"/>
        <v>231</v>
      </c>
      <c r="B101" s="76">
        <v>31</v>
      </c>
      <c r="C101" s="185" t="s">
        <v>166</v>
      </c>
      <c r="D101" s="171" t="str">
        <f t="shared" si="11"/>
        <v/>
      </c>
      <c r="E101" s="171" t="str">
        <f t="shared" si="12"/>
        <v/>
      </c>
      <c r="F101" s="172"/>
      <c r="G101" s="254"/>
      <c r="H101" s="254"/>
      <c r="I101" s="254"/>
      <c r="J101" s="257"/>
    </row>
    <row r="102" spans="1:10">
      <c r="A102" s="69">
        <f t="shared" si="10"/>
        <v>232</v>
      </c>
      <c r="B102" s="76">
        <v>32</v>
      </c>
      <c r="C102" s="185" t="s">
        <v>167</v>
      </c>
      <c r="D102" s="171" t="str">
        <f t="shared" si="11"/>
        <v/>
      </c>
      <c r="E102" s="171" t="str">
        <f t="shared" si="12"/>
        <v/>
      </c>
      <c r="F102" s="172"/>
      <c r="G102" s="254"/>
      <c r="H102" s="254"/>
      <c r="I102" s="254"/>
      <c r="J102" s="257"/>
    </row>
    <row r="103" spans="1:10" ht="13.5" thickBot="1">
      <c r="A103" s="70">
        <f t="shared" si="10"/>
        <v>233</v>
      </c>
      <c r="B103" s="93">
        <v>33</v>
      </c>
      <c r="C103" s="186" t="s">
        <v>168</v>
      </c>
      <c r="D103" s="173" t="str">
        <f t="shared" si="11"/>
        <v/>
      </c>
      <c r="E103" s="173" t="str">
        <f t="shared" si="12"/>
        <v/>
      </c>
      <c r="F103" s="174"/>
      <c r="G103" s="255"/>
      <c r="H103" s="255"/>
      <c r="I103" s="255"/>
      <c r="J103" s="258"/>
    </row>
    <row r="104" spans="1:10">
      <c r="A104" s="71">
        <f>IF($I$104=1,B104+100,IF($I$104=2,B104+200,IF($I$104=3,B104+300,IF($I$104=4,B104+400))))</f>
        <v>401</v>
      </c>
      <c r="B104" s="94">
        <v>1</v>
      </c>
      <c r="C104" s="187" t="s">
        <v>169</v>
      </c>
      <c r="D104" s="175" t="str">
        <f>IF(B104&lt;=$G$104,B104,"")</f>
        <v/>
      </c>
      <c r="E104" s="175" t="str">
        <f>IF(D104="","",C104)</f>
        <v/>
      </c>
      <c r="F104" s="182" t="s">
        <v>50</v>
      </c>
      <c r="G104" s="239">
        <f>+Calcul!K66</f>
        <v>0</v>
      </c>
      <c r="H104" s="239">
        <f>+Calcul!K40</f>
        <v>170</v>
      </c>
      <c r="I104" s="239">
        <f>RANK(H104,$H$5:$H$136)</f>
        <v>4</v>
      </c>
      <c r="J104" s="242">
        <f>+Calcul!K41</f>
        <v>4.706533776301218E-2</v>
      </c>
    </row>
    <row r="105" spans="1:10">
      <c r="A105" s="72">
        <f t="shared" ref="A105:A136" si="13">IF($I$104=1,B105+100,IF($I$104=2,B105+200,IF($I$104=3,B105+300,IF($I$104=4,B105+400))))</f>
        <v>402</v>
      </c>
      <c r="B105" s="77">
        <v>2</v>
      </c>
      <c r="C105" s="188" t="s">
        <v>170</v>
      </c>
      <c r="D105" s="176" t="str">
        <f t="shared" ref="D105:D136" si="14">IF(B105&lt;=$G$104,B105,"")</f>
        <v/>
      </c>
      <c r="E105" s="176" t="str">
        <f t="shared" ref="E105:E136" si="15">IF(D105="","",C105)</f>
        <v/>
      </c>
      <c r="F105" s="177"/>
      <c r="G105" s="240"/>
      <c r="H105" s="240"/>
      <c r="I105" s="240"/>
      <c r="J105" s="243"/>
    </row>
    <row r="106" spans="1:10">
      <c r="A106" s="72">
        <f t="shared" si="13"/>
        <v>403</v>
      </c>
      <c r="B106" s="77">
        <v>3</v>
      </c>
      <c r="C106" s="188" t="s">
        <v>171</v>
      </c>
      <c r="D106" s="176" t="str">
        <f t="shared" si="14"/>
        <v/>
      </c>
      <c r="E106" s="176" t="str">
        <f t="shared" si="15"/>
        <v/>
      </c>
      <c r="F106" s="177"/>
      <c r="G106" s="240"/>
      <c r="H106" s="240"/>
      <c r="I106" s="240"/>
      <c r="J106" s="243"/>
    </row>
    <row r="107" spans="1:10">
      <c r="A107" s="72">
        <f t="shared" si="13"/>
        <v>404</v>
      </c>
      <c r="B107" s="77">
        <v>4</v>
      </c>
      <c r="C107" s="188" t="s">
        <v>172</v>
      </c>
      <c r="D107" s="176" t="str">
        <f t="shared" si="14"/>
        <v/>
      </c>
      <c r="E107" s="176" t="str">
        <f t="shared" si="15"/>
        <v/>
      </c>
      <c r="F107" s="177"/>
      <c r="G107" s="240"/>
      <c r="H107" s="240"/>
      <c r="I107" s="240"/>
      <c r="J107" s="243"/>
    </row>
    <row r="108" spans="1:10">
      <c r="A108" s="72">
        <f t="shared" si="13"/>
        <v>405</v>
      </c>
      <c r="B108" s="77">
        <v>5</v>
      </c>
      <c r="C108" s="188" t="s">
        <v>173</v>
      </c>
      <c r="D108" s="176" t="str">
        <f t="shared" si="14"/>
        <v/>
      </c>
      <c r="E108" s="176" t="str">
        <f t="shared" si="15"/>
        <v/>
      </c>
      <c r="F108" s="177"/>
      <c r="G108" s="240"/>
      <c r="H108" s="240"/>
      <c r="I108" s="240"/>
      <c r="J108" s="243"/>
    </row>
    <row r="109" spans="1:10">
      <c r="A109" s="72">
        <f t="shared" si="13"/>
        <v>406</v>
      </c>
      <c r="B109" s="77">
        <v>6</v>
      </c>
      <c r="C109" s="188" t="s">
        <v>174</v>
      </c>
      <c r="D109" s="176" t="str">
        <f t="shared" si="14"/>
        <v/>
      </c>
      <c r="E109" s="176" t="str">
        <f t="shared" si="15"/>
        <v/>
      </c>
      <c r="F109" s="177"/>
      <c r="G109" s="240"/>
      <c r="H109" s="240"/>
      <c r="I109" s="240"/>
      <c r="J109" s="243"/>
    </row>
    <row r="110" spans="1:10">
      <c r="A110" s="72">
        <f t="shared" si="13"/>
        <v>407</v>
      </c>
      <c r="B110" s="77">
        <v>7</v>
      </c>
      <c r="C110" s="188" t="s">
        <v>175</v>
      </c>
      <c r="D110" s="176" t="str">
        <f t="shared" si="14"/>
        <v/>
      </c>
      <c r="E110" s="176" t="str">
        <f t="shared" si="15"/>
        <v/>
      </c>
      <c r="F110" s="177"/>
      <c r="G110" s="240"/>
      <c r="H110" s="240"/>
      <c r="I110" s="240"/>
      <c r="J110" s="243"/>
    </row>
    <row r="111" spans="1:10">
      <c r="A111" s="72">
        <f t="shared" si="13"/>
        <v>408</v>
      </c>
      <c r="B111" s="77">
        <v>8</v>
      </c>
      <c r="C111" s="188" t="s">
        <v>176</v>
      </c>
      <c r="D111" s="176" t="str">
        <f t="shared" si="14"/>
        <v/>
      </c>
      <c r="E111" s="176" t="str">
        <f t="shared" si="15"/>
        <v/>
      </c>
      <c r="F111" s="177"/>
      <c r="G111" s="240"/>
      <c r="H111" s="240"/>
      <c r="I111" s="240"/>
      <c r="J111" s="243"/>
    </row>
    <row r="112" spans="1:10">
      <c r="A112" s="72">
        <f t="shared" si="13"/>
        <v>409</v>
      </c>
      <c r="B112" s="77">
        <v>9</v>
      </c>
      <c r="C112" s="188" t="s">
        <v>177</v>
      </c>
      <c r="D112" s="176" t="str">
        <f t="shared" si="14"/>
        <v/>
      </c>
      <c r="E112" s="176" t="str">
        <f t="shared" si="15"/>
        <v/>
      </c>
      <c r="F112" s="177"/>
      <c r="G112" s="240"/>
      <c r="H112" s="240"/>
      <c r="I112" s="240"/>
      <c r="J112" s="243"/>
    </row>
    <row r="113" spans="1:10">
      <c r="A113" s="72">
        <f t="shared" si="13"/>
        <v>410</v>
      </c>
      <c r="B113" s="77">
        <v>10</v>
      </c>
      <c r="C113" s="188" t="s">
        <v>178</v>
      </c>
      <c r="D113" s="176" t="str">
        <f t="shared" si="14"/>
        <v/>
      </c>
      <c r="E113" s="176" t="str">
        <f t="shared" si="15"/>
        <v/>
      </c>
      <c r="F113" s="177"/>
      <c r="G113" s="240"/>
      <c r="H113" s="240"/>
      <c r="I113" s="240"/>
      <c r="J113" s="243"/>
    </row>
    <row r="114" spans="1:10">
      <c r="A114" s="72">
        <f t="shared" si="13"/>
        <v>411</v>
      </c>
      <c r="B114" s="77">
        <v>11</v>
      </c>
      <c r="C114" s="188" t="s">
        <v>179</v>
      </c>
      <c r="D114" s="176" t="str">
        <f t="shared" si="14"/>
        <v/>
      </c>
      <c r="E114" s="176" t="str">
        <f t="shared" si="15"/>
        <v/>
      </c>
      <c r="F114" s="177"/>
      <c r="G114" s="240"/>
      <c r="H114" s="240"/>
      <c r="I114" s="240"/>
      <c r="J114" s="243"/>
    </row>
    <row r="115" spans="1:10">
      <c r="A115" s="72">
        <f t="shared" si="13"/>
        <v>412</v>
      </c>
      <c r="B115" s="77">
        <v>12</v>
      </c>
      <c r="C115" s="188" t="s">
        <v>180</v>
      </c>
      <c r="D115" s="176" t="str">
        <f t="shared" si="14"/>
        <v/>
      </c>
      <c r="E115" s="176" t="str">
        <f t="shared" si="15"/>
        <v/>
      </c>
      <c r="F115" s="177"/>
      <c r="G115" s="240"/>
      <c r="H115" s="240"/>
      <c r="I115" s="240"/>
      <c r="J115" s="243"/>
    </row>
    <row r="116" spans="1:10">
      <c r="A116" s="72">
        <f t="shared" si="13"/>
        <v>413</v>
      </c>
      <c r="B116" s="77">
        <v>13</v>
      </c>
      <c r="C116" s="188" t="s">
        <v>181</v>
      </c>
      <c r="D116" s="176" t="str">
        <f t="shared" si="14"/>
        <v/>
      </c>
      <c r="E116" s="176" t="str">
        <f t="shared" si="15"/>
        <v/>
      </c>
      <c r="F116" s="177"/>
      <c r="G116" s="240"/>
      <c r="H116" s="240"/>
      <c r="I116" s="240"/>
      <c r="J116" s="243"/>
    </row>
    <row r="117" spans="1:10">
      <c r="A117" s="72">
        <f t="shared" si="13"/>
        <v>414</v>
      </c>
      <c r="B117" s="77">
        <v>14</v>
      </c>
      <c r="C117" s="188" t="s">
        <v>182</v>
      </c>
      <c r="D117" s="176" t="str">
        <f t="shared" si="14"/>
        <v/>
      </c>
      <c r="E117" s="176" t="str">
        <f t="shared" si="15"/>
        <v/>
      </c>
      <c r="F117" s="177"/>
      <c r="G117" s="240"/>
      <c r="H117" s="240"/>
      <c r="I117" s="240"/>
      <c r="J117" s="243"/>
    </row>
    <row r="118" spans="1:10">
      <c r="A118" s="72">
        <f t="shared" si="13"/>
        <v>415</v>
      </c>
      <c r="B118" s="77">
        <v>15</v>
      </c>
      <c r="C118" s="188" t="s">
        <v>183</v>
      </c>
      <c r="D118" s="176" t="str">
        <f t="shared" si="14"/>
        <v/>
      </c>
      <c r="E118" s="176" t="str">
        <f t="shared" si="15"/>
        <v/>
      </c>
      <c r="F118" s="177"/>
      <c r="G118" s="240"/>
      <c r="H118" s="240"/>
      <c r="I118" s="240"/>
      <c r="J118" s="243"/>
    </row>
    <row r="119" spans="1:10">
      <c r="A119" s="72">
        <f t="shared" si="13"/>
        <v>416</v>
      </c>
      <c r="B119" s="77">
        <v>16</v>
      </c>
      <c r="C119" s="188" t="s">
        <v>184</v>
      </c>
      <c r="D119" s="176" t="str">
        <f t="shared" si="14"/>
        <v/>
      </c>
      <c r="E119" s="176" t="str">
        <f t="shared" si="15"/>
        <v/>
      </c>
      <c r="F119" s="177"/>
      <c r="G119" s="240"/>
      <c r="H119" s="240"/>
      <c r="I119" s="240"/>
      <c r="J119" s="243"/>
    </row>
    <row r="120" spans="1:10">
      <c r="A120" s="72">
        <f t="shared" si="13"/>
        <v>417</v>
      </c>
      <c r="B120" s="77">
        <v>17</v>
      </c>
      <c r="C120" s="188" t="s">
        <v>185</v>
      </c>
      <c r="D120" s="176" t="str">
        <f t="shared" si="14"/>
        <v/>
      </c>
      <c r="E120" s="176" t="str">
        <f t="shared" si="15"/>
        <v/>
      </c>
      <c r="F120" s="177"/>
      <c r="G120" s="240"/>
      <c r="H120" s="240"/>
      <c r="I120" s="240"/>
      <c r="J120" s="243"/>
    </row>
    <row r="121" spans="1:10">
      <c r="A121" s="72">
        <f t="shared" si="13"/>
        <v>418</v>
      </c>
      <c r="B121" s="77">
        <v>18</v>
      </c>
      <c r="C121" s="188" t="s">
        <v>186</v>
      </c>
      <c r="D121" s="176" t="str">
        <f t="shared" si="14"/>
        <v/>
      </c>
      <c r="E121" s="176" t="str">
        <f t="shared" si="15"/>
        <v/>
      </c>
      <c r="F121" s="177"/>
      <c r="G121" s="240"/>
      <c r="H121" s="240"/>
      <c r="I121" s="240"/>
      <c r="J121" s="243"/>
    </row>
    <row r="122" spans="1:10">
      <c r="A122" s="72">
        <f t="shared" si="13"/>
        <v>419</v>
      </c>
      <c r="B122" s="77">
        <v>19</v>
      </c>
      <c r="C122" s="188" t="s">
        <v>187</v>
      </c>
      <c r="D122" s="176" t="str">
        <f t="shared" si="14"/>
        <v/>
      </c>
      <c r="E122" s="176" t="str">
        <f t="shared" si="15"/>
        <v/>
      </c>
      <c r="F122" s="177"/>
      <c r="G122" s="240"/>
      <c r="H122" s="240"/>
      <c r="I122" s="240"/>
      <c r="J122" s="243"/>
    </row>
    <row r="123" spans="1:10">
      <c r="A123" s="72">
        <f t="shared" si="13"/>
        <v>420</v>
      </c>
      <c r="B123" s="77">
        <v>20</v>
      </c>
      <c r="C123" s="188" t="s">
        <v>188</v>
      </c>
      <c r="D123" s="176" t="str">
        <f t="shared" si="14"/>
        <v/>
      </c>
      <c r="E123" s="176" t="str">
        <f t="shared" si="15"/>
        <v/>
      </c>
      <c r="F123" s="177"/>
      <c r="G123" s="240"/>
      <c r="H123" s="240"/>
      <c r="I123" s="240"/>
      <c r="J123" s="243"/>
    </row>
    <row r="124" spans="1:10">
      <c r="A124" s="72">
        <f t="shared" si="13"/>
        <v>421</v>
      </c>
      <c r="B124" s="77">
        <v>21</v>
      </c>
      <c r="C124" s="188" t="s">
        <v>189</v>
      </c>
      <c r="D124" s="176" t="str">
        <f t="shared" si="14"/>
        <v/>
      </c>
      <c r="E124" s="176" t="str">
        <f t="shared" si="15"/>
        <v/>
      </c>
      <c r="F124" s="177"/>
      <c r="G124" s="240"/>
      <c r="H124" s="240"/>
      <c r="I124" s="240"/>
      <c r="J124" s="243"/>
    </row>
    <row r="125" spans="1:10">
      <c r="A125" s="72">
        <f t="shared" si="13"/>
        <v>422</v>
      </c>
      <c r="B125" s="77">
        <v>22</v>
      </c>
      <c r="C125" s="188" t="s">
        <v>190</v>
      </c>
      <c r="D125" s="176" t="str">
        <f t="shared" si="14"/>
        <v/>
      </c>
      <c r="E125" s="176" t="str">
        <f t="shared" si="15"/>
        <v/>
      </c>
      <c r="F125" s="177"/>
      <c r="G125" s="240"/>
      <c r="H125" s="240"/>
      <c r="I125" s="240"/>
      <c r="J125" s="243"/>
    </row>
    <row r="126" spans="1:10">
      <c r="A126" s="72">
        <f t="shared" si="13"/>
        <v>423</v>
      </c>
      <c r="B126" s="77">
        <v>23</v>
      </c>
      <c r="C126" s="188" t="s">
        <v>191</v>
      </c>
      <c r="D126" s="176" t="str">
        <f t="shared" si="14"/>
        <v/>
      </c>
      <c r="E126" s="176" t="str">
        <f t="shared" si="15"/>
        <v/>
      </c>
      <c r="F126" s="177"/>
      <c r="G126" s="240"/>
      <c r="H126" s="240"/>
      <c r="I126" s="240"/>
      <c r="J126" s="243"/>
    </row>
    <row r="127" spans="1:10">
      <c r="A127" s="72">
        <f t="shared" si="13"/>
        <v>424</v>
      </c>
      <c r="B127" s="77">
        <v>24</v>
      </c>
      <c r="C127" s="188" t="s">
        <v>192</v>
      </c>
      <c r="D127" s="176" t="str">
        <f t="shared" si="14"/>
        <v/>
      </c>
      <c r="E127" s="176" t="str">
        <f t="shared" si="15"/>
        <v/>
      </c>
      <c r="F127" s="177"/>
      <c r="G127" s="240"/>
      <c r="H127" s="240"/>
      <c r="I127" s="240"/>
      <c r="J127" s="243"/>
    </row>
    <row r="128" spans="1:10">
      <c r="A128" s="72">
        <f t="shared" si="13"/>
        <v>425</v>
      </c>
      <c r="B128" s="77">
        <v>25</v>
      </c>
      <c r="C128" s="188" t="s">
        <v>193</v>
      </c>
      <c r="D128" s="176" t="str">
        <f t="shared" si="14"/>
        <v/>
      </c>
      <c r="E128" s="176" t="str">
        <f t="shared" si="15"/>
        <v/>
      </c>
      <c r="F128" s="177"/>
      <c r="G128" s="240"/>
      <c r="H128" s="240"/>
      <c r="I128" s="240"/>
      <c r="J128" s="243"/>
    </row>
    <row r="129" spans="1:10">
      <c r="A129" s="72">
        <f t="shared" si="13"/>
        <v>426</v>
      </c>
      <c r="B129" s="77">
        <v>26</v>
      </c>
      <c r="C129" s="188" t="s">
        <v>194</v>
      </c>
      <c r="D129" s="176" t="str">
        <f t="shared" si="14"/>
        <v/>
      </c>
      <c r="E129" s="176" t="str">
        <f t="shared" si="15"/>
        <v/>
      </c>
      <c r="F129" s="177"/>
      <c r="G129" s="240"/>
      <c r="H129" s="240"/>
      <c r="I129" s="240"/>
      <c r="J129" s="243"/>
    </row>
    <row r="130" spans="1:10">
      <c r="A130" s="72">
        <f t="shared" si="13"/>
        <v>427</v>
      </c>
      <c r="B130" s="77">
        <v>27</v>
      </c>
      <c r="C130" s="188" t="s">
        <v>195</v>
      </c>
      <c r="D130" s="176" t="str">
        <f t="shared" si="14"/>
        <v/>
      </c>
      <c r="E130" s="176" t="str">
        <f t="shared" si="15"/>
        <v/>
      </c>
      <c r="F130" s="177"/>
      <c r="G130" s="240"/>
      <c r="H130" s="240"/>
      <c r="I130" s="240"/>
      <c r="J130" s="243"/>
    </row>
    <row r="131" spans="1:10">
      <c r="A131" s="72">
        <f t="shared" si="13"/>
        <v>428</v>
      </c>
      <c r="B131" s="77">
        <v>28</v>
      </c>
      <c r="C131" s="188" t="s">
        <v>196</v>
      </c>
      <c r="D131" s="176" t="str">
        <f t="shared" si="14"/>
        <v/>
      </c>
      <c r="E131" s="176" t="str">
        <f t="shared" si="15"/>
        <v/>
      </c>
      <c r="F131" s="177"/>
      <c r="G131" s="240"/>
      <c r="H131" s="240"/>
      <c r="I131" s="240"/>
      <c r="J131" s="243"/>
    </row>
    <row r="132" spans="1:10">
      <c r="A132" s="72">
        <f t="shared" si="13"/>
        <v>429</v>
      </c>
      <c r="B132" s="77">
        <v>29</v>
      </c>
      <c r="C132" s="188" t="s">
        <v>197</v>
      </c>
      <c r="D132" s="176" t="str">
        <f t="shared" si="14"/>
        <v/>
      </c>
      <c r="E132" s="176" t="str">
        <f t="shared" si="15"/>
        <v/>
      </c>
      <c r="F132" s="177"/>
      <c r="G132" s="240"/>
      <c r="H132" s="240"/>
      <c r="I132" s="240"/>
      <c r="J132" s="243"/>
    </row>
    <row r="133" spans="1:10">
      <c r="A133" s="72">
        <f t="shared" si="13"/>
        <v>430</v>
      </c>
      <c r="B133" s="77">
        <v>30</v>
      </c>
      <c r="C133" s="188" t="s">
        <v>198</v>
      </c>
      <c r="D133" s="176" t="str">
        <f t="shared" si="14"/>
        <v/>
      </c>
      <c r="E133" s="176" t="str">
        <f t="shared" si="15"/>
        <v/>
      </c>
      <c r="F133" s="177"/>
      <c r="G133" s="240"/>
      <c r="H133" s="240"/>
      <c r="I133" s="240"/>
      <c r="J133" s="243"/>
    </row>
    <row r="134" spans="1:10">
      <c r="A134" s="72">
        <f t="shared" si="13"/>
        <v>431</v>
      </c>
      <c r="B134" s="77">
        <v>31</v>
      </c>
      <c r="C134" s="188" t="s">
        <v>199</v>
      </c>
      <c r="D134" s="176" t="str">
        <f t="shared" si="14"/>
        <v/>
      </c>
      <c r="E134" s="176" t="str">
        <f t="shared" si="15"/>
        <v/>
      </c>
      <c r="F134" s="177"/>
      <c r="G134" s="240"/>
      <c r="H134" s="240"/>
      <c r="I134" s="240"/>
      <c r="J134" s="243"/>
    </row>
    <row r="135" spans="1:10">
      <c r="A135" s="72">
        <f t="shared" si="13"/>
        <v>432</v>
      </c>
      <c r="B135" s="77">
        <v>32</v>
      </c>
      <c r="C135" s="188" t="s">
        <v>200</v>
      </c>
      <c r="D135" s="176" t="str">
        <f t="shared" si="14"/>
        <v/>
      </c>
      <c r="E135" s="176" t="str">
        <f t="shared" si="15"/>
        <v/>
      </c>
      <c r="F135" s="177"/>
      <c r="G135" s="240"/>
      <c r="H135" s="240"/>
      <c r="I135" s="240"/>
      <c r="J135" s="243"/>
    </row>
    <row r="136" spans="1:10" ht="13.5" thickBot="1">
      <c r="A136" s="73">
        <f t="shared" si="13"/>
        <v>433</v>
      </c>
      <c r="B136" s="95">
        <v>33</v>
      </c>
      <c r="C136" s="189" t="s">
        <v>201</v>
      </c>
      <c r="D136" s="178" t="str">
        <f t="shared" si="14"/>
        <v/>
      </c>
      <c r="E136" s="178" t="str">
        <f t="shared" si="15"/>
        <v/>
      </c>
      <c r="F136" s="179"/>
      <c r="G136" s="241"/>
      <c r="H136" s="241"/>
      <c r="I136" s="241"/>
      <c r="J136" s="244"/>
    </row>
    <row r="138" spans="1:10">
      <c r="G138" s="63" t="str">
        <f>+IF(G5+G38+G71+G104=Calcul!G46,"","FAUX")</f>
        <v/>
      </c>
      <c r="H138" s="63" t="str">
        <f>+IF(H5+H38+H71+H104=Calcul!G40,"","FAUX")</f>
        <v/>
      </c>
      <c r="I138" s="63" t="str">
        <f>+IF(J5+J38+J71+J104=100%,"","FAUX")</f>
        <v/>
      </c>
    </row>
  </sheetData>
  <sheetProtection sheet="1" objects="1" scenarios="1" selectLockedCells="1"/>
  <mergeCells count="24">
    <mergeCell ref="G71:G103"/>
    <mergeCell ref="H71:H103"/>
    <mergeCell ref="J5:J37"/>
    <mergeCell ref="H3:H4"/>
    <mergeCell ref="C1:E1"/>
    <mergeCell ref="B3:C3"/>
    <mergeCell ref="D3:E3"/>
    <mergeCell ref="F3:F4"/>
    <mergeCell ref="G104:G136"/>
    <mergeCell ref="H104:H136"/>
    <mergeCell ref="J104:J136"/>
    <mergeCell ref="I3:I4"/>
    <mergeCell ref="I5:I37"/>
    <mergeCell ref="I38:I70"/>
    <mergeCell ref="I71:I103"/>
    <mergeCell ref="I104:I136"/>
    <mergeCell ref="G38:G70"/>
    <mergeCell ref="H38:H70"/>
    <mergeCell ref="J71:J103"/>
    <mergeCell ref="G3:G4"/>
    <mergeCell ref="J3:J4"/>
    <mergeCell ref="G5:G37"/>
    <mergeCell ref="J38:J70"/>
    <mergeCell ref="H5:H37"/>
  </mergeCells>
  <phoneticPr fontId="15" type="noConversion"/>
  <pageMargins left="0" right="0" top="0" bottom="0" header="0.51181102362204722" footer="0.51181102362204722"/>
  <pageSetup paperSize="9" orientation="landscape" r:id="rId1"/>
  <headerFooter alignWithMargins="0"/>
  <rowBreaks count="3" manualBreakCount="3">
    <brk id="37" max="16383" man="1"/>
    <brk id="70" max="16383" man="1"/>
    <brk id="103" max="16383" man="1"/>
  </rowBreaks>
  <ignoredErrors>
    <ignoredError sqref="D5:E36 D37:E37"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68"/>
  <sheetViews>
    <sheetView showGridLines="0" showZeros="0" topLeftCell="A13" zoomScaleNormal="100" workbookViewId="0">
      <selection sqref="A1:K1"/>
    </sheetView>
  </sheetViews>
  <sheetFormatPr baseColWidth="10" defaultRowHeight="15"/>
  <cols>
    <col min="1" max="1" width="7.7109375" style="1" customWidth="1"/>
    <col min="2" max="2" width="21.140625" style="1" customWidth="1"/>
    <col min="3" max="6" width="12.7109375" style="1" customWidth="1"/>
    <col min="7" max="11" width="13.7109375" style="1" customWidth="1"/>
    <col min="12" max="12" width="12.7109375" style="1" customWidth="1"/>
    <col min="13" max="16384" width="11.42578125" style="1"/>
  </cols>
  <sheetData>
    <row r="1" spans="1:19" customFormat="1" ht="18">
      <c r="A1" s="288" t="s">
        <v>216</v>
      </c>
      <c r="B1" s="288"/>
      <c r="C1" s="288"/>
      <c r="D1" s="288"/>
      <c r="E1" s="288"/>
      <c r="F1" s="288"/>
      <c r="G1" s="288"/>
      <c r="H1" s="288"/>
      <c r="I1" s="288"/>
      <c r="J1" s="288"/>
      <c r="K1" s="288"/>
    </row>
    <row r="2" spans="1:19" customFormat="1" ht="18">
      <c r="A2" s="288" t="s">
        <v>57</v>
      </c>
      <c r="B2" s="288"/>
      <c r="C2" s="288"/>
      <c r="D2" s="288"/>
      <c r="E2" s="288"/>
      <c r="F2" s="288"/>
      <c r="G2" s="288"/>
      <c r="H2" s="288"/>
      <c r="I2" s="288"/>
      <c r="J2" s="288"/>
      <c r="K2" s="288"/>
    </row>
    <row r="3" spans="1:19" customFormat="1" ht="15.95" customHeight="1">
      <c r="A3" s="289" t="str">
        <f>'Listes '!F1</f>
        <v>Commune de Ma commune</v>
      </c>
      <c r="B3" s="289"/>
      <c r="C3" s="289"/>
      <c r="D3" s="289"/>
      <c r="E3" s="289"/>
      <c r="F3" s="289"/>
      <c r="G3" s="289"/>
      <c r="H3" s="289"/>
      <c r="I3" s="289"/>
      <c r="J3" s="289"/>
      <c r="K3" s="289"/>
    </row>
    <row r="4" spans="1:19" ht="15.95" customHeight="1" thickBot="1">
      <c r="A4" s="4"/>
      <c r="B4" s="4"/>
      <c r="C4" s="4"/>
      <c r="D4" s="4"/>
      <c r="E4" s="4"/>
      <c r="F4" s="4"/>
      <c r="G4" s="4"/>
      <c r="H4" s="4"/>
      <c r="I4" s="4"/>
      <c r="J4" s="4"/>
      <c r="K4" s="4"/>
      <c r="L4"/>
      <c r="M4" s="2"/>
      <c r="N4" s="2"/>
      <c r="O4" s="2"/>
      <c r="P4" s="2"/>
      <c r="Q4" s="2"/>
      <c r="R4" s="2"/>
    </row>
    <row r="5" spans="1:19" s="38" customFormat="1" ht="31.5" thickTop="1" thickBot="1">
      <c r="A5" s="82" t="s">
        <v>25</v>
      </c>
      <c r="B5" s="83" t="s">
        <v>23</v>
      </c>
      <c r="C5" s="84" t="s">
        <v>24</v>
      </c>
      <c r="D5" s="85" t="s">
        <v>19</v>
      </c>
      <c r="E5" s="86" t="s">
        <v>20</v>
      </c>
      <c r="F5" s="85" t="s">
        <v>21</v>
      </c>
      <c r="G5" s="83" t="s">
        <v>22</v>
      </c>
      <c r="H5" s="87" t="str">
        <f>'Listes '!C5</f>
        <v>Monsieur 1</v>
      </c>
      <c r="I5" s="88" t="str">
        <f>'Listes '!C38</f>
        <v>Monsieur Paul</v>
      </c>
      <c r="J5" s="88" t="str">
        <f>'Listes '!C71</f>
        <v>Monsieur A</v>
      </c>
      <c r="K5" s="89" t="str">
        <f>'Listes '!C104</f>
        <v>Madame BA</v>
      </c>
      <c r="L5" s="81"/>
      <c r="M5" s="37"/>
      <c r="N5" s="37"/>
      <c r="O5" s="37"/>
      <c r="P5" s="37"/>
      <c r="Q5" s="37"/>
      <c r="R5" s="37"/>
      <c r="S5" s="37"/>
    </row>
    <row r="6" spans="1:19" ht="5.0999999999999996" customHeight="1" thickBot="1">
      <c r="A6" s="13"/>
      <c r="B6" s="11"/>
      <c r="C6" s="13"/>
      <c r="D6" s="6"/>
      <c r="E6" s="7"/>
      <c r="F6" s="6"/>
      <c r="G6" s="11"/>
      <c r="H6" s="17"/>
      <c r="I6" s="6"/>
      <c r="J6" s="53"/>
      <c r="K6" s="11"/>
      <c r="L6"/>
      <c r="M6" s="2"/>
      <c r="N6" s="2"/>
      <c r="O6" s="2"/>
      <c r="P6" s="2"/>
      <c r="Q6" s="2"/>
      <c r="R6" s="2"/>
      <c r="S6" s="2"/>
    </row>
    <row r="7" spans="1:19" ht="16.5" customHeight="1">
      <c r="A7" s="276">
        <v>1</v>
      </c>
      <c r="B7" s="278" t="s">
        <v>60</v>
      </c>
      <c r="C7" s="284">
        <v>750</v>
      </c>
      <c r="D7" s="35">
        <v>408</v>
      </c>
      <c r="E7" s="282">
        <v>29</v>
      </c>
      <c r="F7" s="280">
        <f>+D7-E7</f>
        <v>379</v>
      </c>
      <c r="G7" s="286">
        <f>SUM(H7:K7)</f>
        <v>379</v>
      </c>
      <c r="H7" s="40">
        <v>70</v>
      </c>
      <c r="I7" s="43">
        <v>200</v>
      </c>
      <c r="J7" s="43">
        <v>99</v>
      </c>
      <c r="K7" s="34">
        <v>10</v>
      </c>
      <c r="L7"/>
      <c r="M7" s="2"/>
      <c r="N7" s="2"/>
      <c r="O7" s="2"/>
      <c r="P7" s="2"/>
      <c r="Q7" s="2"/>
      <c r="R7" s="2"/>
      <c r="S7" s="2"/>
    </row>
    <row r="8" spans="1:19" ht="16.5" customHeight="1" thickBot="1">
      <c r="A8" s="277"/>
      <c r="B8" s="279"/>
      <c r="C8" s="285"/>
      <c r="D8" s="20">
        <f>D7/C7</f>
        <v>0.54400000000000004</v>
      </c>
      <c r="E8" s="283"/>
      <c r="F8" s="281"/>
      <c r="G8" s="287"/>
      <c r="H8" s="41">
        <f>IF($F7=0,"",H7/$F7)</f>
        <v>0.18469656992084432</v>
      </c>
      <c r="I8" s="20">
        <f>IF($F7=0,"",I7/$F7)</f>
        <v>0.52770448548812665</v>
      </c>
      <c r="J8" s="20">
        <f>IF($F7=0,"",J7/$F7)</f>
        <v>0.26121372031662271</v>
      </c>
      <c r="K8" s="32">
        <f>IF($F7=0,"",K7/$F7)</f>
        <v>2.6385224274406333E-2</v>
      </c>
      <c r="L8"/>
      <c r="M8" s="2"/>
      <c r="N8" s="2"/>
      <c r="O8" s="2"/>
      <c r="P8" s="2"/>
      <c r="Q8" s="2"/>
      <c r="R8" s="2"/>
      <c r="S8" s="2"/>
    </row>
    <row r="9" spans="1:19" ht="4.5" customHeight="1" thickBot="1">
      <c r="A9" s="13"/>
      <c r="B9" s="14"/>
      <c r="C9" s="16"/>
      <c r="D9" s="21"/>
      <c r="E9" s="36"/>
      <c r="F9" s="8"/>
      <c r="G9" s="12"/>
      <c r="H9" s="42"/>
      <c r="I9" s="8"/>
      <c r="J9" s="8"/>
      <c r="K9" s="12"/>
      <c r="L9"/>
      <c r="M9" s="2"/>
      <c r="N9" s="2"/>
      <c r="O9" s="2"/>
      <c r="P9" s="2"/>
      <c r="Q9" s="2"/>
      <c r="R9" s="2"/>
      <c r="S9" s="2"/>
    </row>
    <row r="10" spans="1:19" ht="16.5" customHeight="1">
      <c r="A10" s="276">
        <v>2</v>
      </c>
      <c r="B10" s="278" t="s">
        <v>61</v>
      </c>
      <c r="C10" s="284">
        <v>662</v>
      </c>
      <c r="D10" s="35">
        <v>380</v>
      </c>
      <c r="E10" s="282">
        <v>30</v>
      </c>
      <c r="F10" s="280">
        <f>+D10-E10</f>
        <v>350</v>
      </c>
      <c r="G10" s="286">
        <f>SUM(H10:K10)</f>
        <v>350</v>
      </c>
      <c r="H10" s="40">
        <v>57</v>
      </c>
      <c r="I10" s="43">
        <v>230</v>
      </c>
      <c r="J10" s="43">
        <v>43</v>
      </c>
      <c r="K10" s="34">
        <v>20</v>
      </c>
      <c r="L10"/>
      <c r="M10" s="2"/>
      <c r="N10" s="2"/>
      <c r="O10" s="2"/>
      <c r="P10" s="2"/>
      <c r="Q10" s="2"/>
      <c r="R10" s="2"/>
    </row>
    <row r="11" spans="1:19" ht="16.5" customHeight="1" thickBot="1">
      <c r="A11" s="277"/>
      <c r="B11" s="279"/>
      <c r="C11" s="285"/>
      <c r="D11" s="20">
        <f>D10/C10</f>
        <v>0.57401812688821752</v>
      </c>
      <c r="E11" s="283"/>
      <c r="F11" s="281"/>
      <c r="G11" s="287"/>
      <c r="H11" s="41">
        <f>IF($F10=0,"",H10/$F10)</f>
        <v>0.16285714285714287</v>
      </c>
      <c r="I11" s="20">
        <f>IF($F10=0,"",I10/$F10)</f>
        <v>0.65714285714285714</v>
      </c>
      <c r="J11" s="20">
        <f>IF($F10=0,"",J10/$F10)</f>
        <v>0.12285714285714286</v>
      </c>
      <c r="K11" s="32">
        <f>IF($F10=0,"",K10/$F10)</f>
        <v>5.7142857142857141E-2</v>
      </c>
      <c r="L11"/>
      <c r="M11" s="2"/>
      <c r="N11" s="2"/>
      <c r="O11" s="2"/>
      <c r="P11" s="2"/>
      <c r="Q11" s="2"/>
      <c r="R11" s="2"/>
    </row>
    <row r="12" spans="1:19" ht="4.5" customHeight="1" thickBot="1">
      <c r="A12" s="13"/>
      <c r="B12" s="14"/>
      <c r="C12" s="16"/>
      <c r="D12" s="21"/>
      <c r="E12" s="36"/>
      <c r="F12" s="8"/>
      <c r="G12" s="12"/>
      <c r="H12" s="42"/>
      <c r="I12" s="8"/>
      <c r="J12" s="8"/>
      <c r="K12" s="12"/>
      <c r="L12"/>
      <c r="M12" s="2"/>
      <c r="N12" s="2"/>
      <c r="O12" s="2"/>
      <c r="P12" s="2"/>
      <c r="Q12" s="2"/>
      <c r="R12" s="2"/>
    </row>
    <row r="13" spans="1:19" ht="16.5" customHeight="1">
      <c r="A13" s="276">
        <v>3</v>
      </c>
      <c r="B13" s="278" t="s">
        <v>62</v>
      </c>
      <c r="C13" s="284">
        <v>766</v>
      </c>
      <c r="D13" s="35">
        <v>417</v>
      </c>
      <c r="E13" s="282">
        <v>33</v>
      </c>
      <c r="F13" s="280">
        <f>+D13-E13</f>
        <v>384</v>
      </c>
      <c r="G13" s="286">
        <f>SUM(H13:K13)</f>
        <v>384</v>
      </c>
      <c r="H13" s="40">
        <v>25</v>
      </c>
      <c r="I13" s="43">
        <v>180</v>
      </c>
      <c r="J13" s="43">
        <v>160</v>
      </c>
      <c r="K13" s="34">
        <v>19</v>
      </c>
      <c r="L13"/>
      <c r="M13" s="2"/>
      <c r="N13" s="2"/>
      <c r="O13" s="2"/>
      <c r="P13" s="2"/>
      <c r="Q13" s="2"/>
      <c r="R13" s="2"/>
    </row>
    <row r="14" spans="1:19" ht="16.5" customHeight="1" thickBot="1">
      <c r="A14" s="277"/>
      <c r="B14" s="279"/>
      <c r="C14" s="285"/>
      <c r="D14" s="20">
        <f>D13/C13</f>
        <v>0.54438642297650131</v>
      </c>
      <c r="E14" s="283"/>
      <c r="F14" s="281"/>
      <c r="G14" s="287"/>
      <c r="H14" s="41">
        <f>IF($F13=0,"",H13/$F13)</f>
        <v>6.5104166666666671E-2</v>
      </c>
      <c r="I14" s="20">
        <f>IF($F13=0,"",I13/$F13)</f>
        <v>0.46875</v>
      </c>
      <c r="J14" s="20">
        <f>IF($F13=0,"",J13/$F13)</f>
        <v>0.41666666666666669</v>
      </c>
      <c r="K14" s="32">
        <f>IF($F13=0,"",K13/$F13)</f>
        <v>4.9479166666666664E-2</v>
      </c>
      <c r="L14"/>
      <c r="M14" s="2"/>
      <c r="N14" s="2"/>
      <c r="O14" s="2"/>
      <c r="P14" s="2"/>
      <c r="Q14" s="2"/>
      <c r="R14" s="2"/>
    </row>
    <row r="15" spans="1:19" ht="4.5" customHeight="1" thickBot="1">
      <c r="A15" s="13"/>
      <c r="B15" s="14"/>
      <c r="C15" s="16"/>
      <c r="D15" s="21"/>
      <c r="E15" s="36"/>
      <c r="F15" s="8"/>
      <c r="G15" s="12"/>
      <c r="H15" s="42"/>
      <c r="I15" s="8"/>
      <c r="J15" s="8"/>
      <c r="K15" s="12"/>
      <c r="L15"/>
      <c r="M15" s="2"/>
      <c r="N15" s="2"/>
      <c r="O15" s="2"/>
      <c r="P15" s="2"/>
      <c r="Q15" s="2"/>
      <c r="R15" s="2"/>
    </row>
    <row r="16" spans="1:19" ht="16.5" customHeight="1">
      <c r="A16" s="276">
        <v>4</v>
      </c>
      <c r="B16" s="278" t="s">
        <v>63</v>
      </c>
      <c r="C16" s="284">
        <v>742</v>
      </c>
      <c r="D16" s="35">
        <v>413</v>
      </c>
      <c r="E16" s="282">
        <v>32</v>
      </c>
      <c r="F16" s="280">
        <f>+D16-E16</f>
        <v>381</v>
      </c>
      <c r="G16" s="286">
        <f>SUM(H16:K16)</f>
        <v>381</v>
      </c>
      <c r="H16" s="40">
        <v>31</v>
      </c>
      <c r="I16" s="43">
        <v>181</v>
      </c>
      <c r="J16" s="43">
        <v>139</v>
      </c>
      <c r="K16" s="34">
        <v>30</v>
      </c>
      <c r="L16"/>
      <c r="M16" s="2"/>
      <c r="N16" s="2"/>
      <c r="O16" s="2"/>
      <c r="P16" s="2"/>
      <c r="Q16" s="2"/>
      <c r="R16" s="2"/>
    </row>
    <row r="17" spans="1:18" ht="16.5" customHeight="1" thickBot="1">
      <c r="A17" s="277"/>
      <c r="B17" s="279"/>
      <c r="C17" s="285"/>
      <c r="D17" s="20">
        <f>D16/C16</f>
        <v>0.55660377358490565</v>
      </c>
      <c r="E17" s="283"/>
      <c r="F17" s="281"/>
      <c r="G17" s="287"/>
      <c r="H17" s="41">
        <f>IF($F16=0,"",H16/$F16)</f>
        <v>8.1364829396325458E-2</v>
      </c>
      <c r="I17" s="20">
        <f>IF($F16=0,"",I16/$F16)</f>
        <v>0.47506561679790027</v>
      </c>
      <c r="J17" s="20">
        <f>IF($F16=0,"",J16/$F16)</f>
        <v>0.3648293963254593</v>
      </c>
      <c r="K17" s="32">
        <f>IF($F16=0,"",K16/$F16)</f>
        <v>7.874015748031496E-2</v>
      </c>
      <c r="L17"/>
      <c r="M17" s="2"/>
      <c r="N17" s="2"/>
      <c r="O17" s="2"/>
      <c r="P17" s="2"/>
      <c r="Q17" s="2"/>
      <c r="R17" s="2"/>
    </row>
    <row r="18" spans="1:18" ht="4.5" customHeight="1" thickBot="1">
      <c r="A18" s="13"/>
      <c r="B18" s="14"/>
      <c r="C18" s="16"/>
      <c r="D18" s="21"/>
      <c r="E18" s="36"/>
      <c r="F18" s="8"/>
      <c r="G18" s="12"/>
      <c r="H18" s="42"/>
      <c r="I18" s="8"/>
      <c r="J18" s="8"/>
      <c r="K18" s="12"/>
      <c r="L18"/>
      <c r="M18" s="2"/>
      <c r="N18" s="2"/>
      <c r="O18" s="2"/>
      <c r="P18" s="2"/>
      <c r="Q18" s="2"/>
      <c r="R18" s="2"/>
    </row>
    <row r="19" spans="1:18" ht="16.5" customHeight="1">
      <c r="A19" s="276">
        <v>5</v>
      </c>
      <c r="B19" s="278" t="s">
        <v>64</v>
      </c>
      <c r="C19" s="284">
        <v>890</v>
      </c>
      <c r="D19" s="35">
        <v>576</v>
      </c>
      <c r="E19" s="282">
        <v>50</v>
      </c>
      <c r="F19" s="280">
        <f>+D19-E19</f>
        <v>526</v>
      </c>
      <c r="G19" s="286">
        <f>SUM(H19:K19)</f>
        <v>526</v>
      </c>
      <c r="H19" s="40">
        <v>21</v>
      </c>
      <c r="I19" s="43">
        <v>291</v>
      </c>
      <c r="J19" s="43">
        <v>190</v>
      </c>
      <c r="K19" s="34">
        <v>24</v>
      </c>
      <c r="L19"/>
      <c r="M19" s="2"/>
      <c r="N19" s="2"/>
      <c r="O19" s="2"/>
      <c r="P19" s="2"/>
      <c r="Q19" s="2"/>
      <c r="R19" s="2"/>
    </row>
    <row r="20" spans="1:18" ht="16.5" customHeight="1" thickBot="1">
      <c r="A20" s="277"/>
      <c r="B20" s="279"/>
      <c r="C20" s="285"/>
      <c r="D20" s="20">
        <f>D19/C19</f>
        <v>0.64719101123595502</v>
      </c>
      <c r="E20" s="283"/>
      <c r="F20" s="281"/>
      <c r="G20" s="287"/>
      <c r="H20" s="41">
        <f>IF($F19=0,"",H19/$F19)</f>
        <v>3.9923954372623575E-2</v>
      </c>
      <c r="I20" s="20">
        <f>IF($F19=0,"",I19/$F19)</f>
        <v>0.55323193916349811</v>
      </c>
      <c r="J20" s="20">
        <f>IF($F19=0,"",J19/$F19)</f>
        <v>0.36121673003802279</v>
      </c>
      <c r="K20" s="32">
        <f>IF($F19=0,"",K19/$F19)</f>
        <v>4.5627376425855515E-2</v>
      </c>
      <c r="L20"/>
      <c r="M20" s="2"/>
      <c r="N20" s="2"/>
      <c r="O20" s="2"/>
      <c r="P20" s="2"/>
      <c r="Q20" s="2"/>
      <c r="R20" s="2"/>
    </row>
    <row r="21" spans="1:18" ht="4.5" customHeight="1" thickBot="1">
      <c r="A21" s="13"/>
      <c r="B21" s="14"/>
      <c r="C21" s="16"/>
      <c r="D21" s="21"/>
      <c r="E21" s="36"/>
      <c r="F21" s="8"/>
      <c r="G21" s="12"/>
      <c r="H21" s="42"/>
      <c r="I21" s="8"/>
      <c r="J21" s="8"/>
      <c r="K21" s="12"/>
      <c r="L21"/>
      <c r="M21" s="2"/>
      <c r="N21" s="2"/>
      <c r="O21" s="2"/>
      <c r="P21" s="2"/>
      <c r="Q21" s="2"/>
      <c r="R21" s="2"/>
    </row>
    <row r="22" spans="1:18" ht="16.5" customHeight="1">
      <c r="A22" s="276">
        <v>6</v>
      </c>
      <c r="B22" s="278" t="s">
        <v>65</v>
      </c>
      <c r="C22" s="284">
        <v>1031</v>
      </c>
      <c r="D22" s="35">
        <v>662</v>
      </c>
      <c r="E22" s="282">
        <v>61</v>
      </c>
      <c r="F22" s="280">
        <f>+D22-E22</f>
        <v>601</v>
      </c>
      <c r="G22" s="286">
        <f>SUM(H22:K22)</f>
        <v>601</v>
      </c>
      <c r="H22" s="40">
        <v>50</v>
      </c>
      <c r="I22" s="43">
        <v>330</v>
      </c>
      <c r="J22" s="43">
        <v>200</v>
      </c>
      <c r="K22" s="34">
        <v>21</v>
      </c>
      <c r="L22"/>
      <c r="M22" s="2"/>
      <c r="N22" s="2"/>
      <c r="O22" s="2"/>
      <c r="P22" s="2"/>
      <c r="Q22" s="2"/>
      <c r="R22" s="2"/>
    </row>
    <row r="23" spans="1:18" ht="16.5" customHeight="1" thickBot="1">
      <c r="A23" s="277"/>
      <c r="B23" s="279"/>
      <c r="C23" s="285"/>
      <c r="D23" s="20">
        <f>D22/C22</f>
        <v>0.64209505334626571</v>
      </c>
      <c r="E23" s="283"/>
      <c r="F23" s="281"/>
      <c r="G23" s="287"/>
      <c r="H23" s="41">
        <f>IF($F22=0,"",H22/$F22)</f>
        <v>8.3194675540765387E-2</v>
      </c>
      <c r="I23" s="20">
        <f>IF($F22=0,"",I22/$F22)</f>
        <v>0.54908485856905154</v>
      </c>
      <c r="J23" s="20">
        <f>IF($F22=0,"",J22/$F22)</f>
        <v>0.33277870216306155</v>
      </c>
      <c r="K23" s="32">
        <f>IF($F22=0,"",K22/$F22)</f>
        <v>3.4941763727121461E-2</v>
      </c>
      <c r="L23"/>
      <c r="M23" s="2"/>
      <c r="N23" s="2"/>
      <c r="O23" s="2"/>
      <c r="P23" s="2"/>
      <c r="Q23" s="2"/>
      <c r="R23" s="2"/>
    </row>
    <row r="24" spans="1:18" ht="4.5" customHeight="1" thickBot="1">
      <c r="A24" s="13"/>
      <c r="B24" s="14"/>
      <c r="C24" s="16"/>
      <c r="D24" s="21"/>
      <c r="E24" s="36"/>
      <c r="F24" s="8"/>
      <c r="G24" s="12"/>
      <c r="H24" s="42"/>
      <c r="I24" s="8"/>
      <c r="J24" s="8"/>
      <c r="K24" s="12"/>
      <c r="L24"/>
      <c r="M24" s="2"/>
      <c r="N24" s="2"/>
      <c r="O24" s="2"/>
      <c r="P24" s="2"/>
      <c r="Q24" s="2"/>
      <c r="R24" s="2"/>
    </row>
    <row r="25" spans="1:18" ht="16.5" customHeight="1">
      <c r="A25" s="276">
        <v>7</v>
      </c>
      <c r="B25" s="278" t="s">
        <v>66</v>
      </c>
      <c r="C25" s="284">
        <v>771</v>
      </c>
      <c r="D25" s="35">
        <v>470</v>
      </c>
      <c r="E25" s="282">
        <v>37</v>
      </c>
      <c r="F25" s="280">
        <f>+D25-E25</f>
        <v>433</v>
      </c>
      <c r="G25" s="286">
        <f>SUM(H25:K25)</f>
        <v>433</v>
      </c>
      <c r="H25" s="40">
        <v>10</v>
      </c>
      <c r="I25" s="43">
        <v>227</v>
      </c>
      <c r="J25" s="43">
        <v>173</v>
      </c>
      <c r="K25" s="34">
        <v>23</v>
      </c>
      <c r="L25"/>
      <c r="M25" s="2"/>
      <c r="N25" s="2"/>
      <c r="O25" s="2"/>
      <c r="P25" s="2"/>
      <c r="Q25" s="2"/>
      <c r="R25" s="2"/>
    </row>
    <row r="26" spans="1:18" ht="16.5" customHeight="1" thickBot="1">
      <c r="A26" s="277"/>
      <c r="B26" s="279"/>
      <c r="C26" s="285"/>
      <c r="D26" s="20">
        <f>D25/C25</f>
        <v>0.6095979247730221</v>
      </c>
      <c r="E26" s="283"/>
      <c r="F26" s="281"/>
      <c r="G26" s="287"/>
      <c r="H26" s="41">
        <f>IF($F25=0,"",H25/$F25)</f>
        <v>2.3094688221709007E-2</v>
      </c>
      <c r="I26" s="20">
        <f>IF($F25=0,"",I25/$F25)</f>
        <v>0.5242494226327945</v>
      </c>
      <c r="J26" s="20">
        <f>IF($F25=0,"",J25/$F25)</f>
        <v>0.39953810623556579</v>
      </c>
      <c r="K26" s="32">
        <f>IF($F25=0,"",K25/$F25)</f>
        <v>5.3117782909930716E-2</v>
      </c>
      <c r="L26"/>
      <c r="M26" s="2"/>
      <c r="N26" s="2"/>
      <c r="O26" s="2"/>
      <c r="P26" s="2"/>
      <c r="Q26" s="2"/>
      <c r="R26" s="2"/>
    </row>
    <row r="27" spans="1:18" ht="4.5" customHeight="1" thickBot="1">
      <c r="A27" s="13"/>
      <c r="B27" s="14"/>
      <c r="C27" s="16"/>
      <c r="D27" s="21"/>
      <c r="E27" s="36"/>
      <c r="F27" s="8"/>
      <c r="G27" s="12"/>
      <c r="H27" s="42"/>
      <c r="I27" s="8"/>
      <c r="J27" s="8"/>
      <c r="K27" s="12"/>
      <c r="L27"/>
      <c r="M27" s="2"/>
      <c r="N27" s="2"/>
      <c r="O27" s="2"/>
      <c r="P27" s="2"/>
      <c r="Q27" s="2"/>
      <c r="R27" s="2"/>
    </row>
    <row r="28" spans="1:18" ht="16.5" customHeight="1">
      <c r="A28" s="276">
        <v>8</v>
      </c>
      <c r="B28" s="278" t="s">
        <v>67</v>
      </c>
      <c r="C28" s="284">
        <v>1019</v>
      </c>
      <c r="D28" s="35">
        <v>597</v>
      </c>
      <c r="E28" s="282">
        <v>39</v>
      </c>
      <c r="F28" s="280">
        <f>+D28-E28</f>
        <v>558</v>
      </c>
      <c r="G28" s="286">
        <f>SUM(H28:K28)</f>
        <v>558</v>
      </c>
      <c r="H28" s="40">
        <v>125</v>
      </c>
      <c r="I28" s="43">
        <v>300</v>
      </c>
      <c r="J28" s="43">
        <v>110</v>
      </c>
      <c r="K28" s="34">
        <v>23</v>
      </c>
      <c r="L28"/>
      <c r="M28" s="2"/>
      <c r="N28" s="2"/>
      <c r="O28" s="2"/>
      <c r="P28" s="2"/>
      <c r="Q28" s="2"/>
      <c r="R28" s="2"/>
    </row>
    <row r="29" spans="1:18" ht="16.5" customHeight="1" thickBot="1">
      <c r="A29" s="277"/>
      <c r="B29" s="279"/>
      <c r="C29" s="285"/>
      <c r="D29" s="20">
        <f>D28/C28</f>
        <v>0.58586849852796863</v>
      </c>
      <c r="E29" s="283"/>
      <c r="F29" s="281"/>
      <c r="G29" s="287"/>
      <c r="H29" s="41">
        <f>IF($F28=0,"",H28/$F28)</f>
        <v>0.22401433691756273</v>
      </c>
      <c r="I29" s="20">
        <f>IF($F28=0,"",I28/$F28)</f>
        <v>0.5376344086021505</v>
      </c>
      <c r="J29" s="20">
        <f>IF($F28=0,"",J28/$F28)</f>
        <v>0.1971326164874552</v>
      </c>
      <c r="K29" s="32">
        <f>IF($F28=0,"",K28/$F28)</f>
        <v>4.1218637992831542E-2</v>
      </c>
      <c r="L29"/>
      <c r="M29" s="2"/>
      <c r="N29" s="2"/>
      <c r="O29" s="2"/>
      <c r="P29" s="2"/>
      <c r="Q29" s="2"/>
      <c r="R29" s="2"/>
    </row>
    <row r="30" spans="1:18" ht="4.5" customHeight="1" thickBot="1">
      <c r="A30" s="10"/>
      <c r="B30" s="15"/>
      <c r="C30" s="16"/>
      <c r="D30" s="8"/>
      <c r="E30" s="9"/>
      <c r="F30" s="8"/>
      <c r="G30" s="12"/>
      <c r="H30" s="42"/>
      <c r="I30" s="8"/>
      <c r="J30" s="8"/>
      <c r="K30" s="12"/>
      <c r="L30"/>
      <c r="M30" s="2"/>
      <c r="N30" s="2"/>
      <c r="O30" s="2"/>
      <c r="P30" s="2"/>
      <c r="Q30" s="2"/>
      <c r="R30" s="2"/>
    </row>
    <row r="31" spans="1:18" ht="16.5" customHeight="1">
      <c r="A31" s="276">
        <v>9</v>
      </c>
      <c r="B31" s="278" t="s">
        <v>68</v>
      </c>
      <c r="C31" s="284"/>
      <c r="D31" s="35"/>
      <c r="E31" s="282"/>
      <c r="F31" s="280">
        <f>D31-E31</f>
        <v>0</v>
      </c>
      <c r="G31" s="286">
        <f>SUM(H31:K31)</f>
        <v>0</v>
      </c>
      <c r="H31" s="40"/>
      <c r="I31" s="43"/>
      <c r="J31" s="43"/>
      <c r="K31" s="34"/>
      <c r="L31"/>
      <c r="M31" s="2"/>
      <c r="N31" s="2"/>
      <c r="O31" s="2"/>
      <c r="P31" s="2"/>
      <c r="Q31" s="2"/>
      <c r="R31" s="2"/>
    </row>
    <row r="32" spans="1:18" ht="16.5" customHeight="1" thickBot="1">
      <c r="A32" s="277"/>
      <c r="B32" s="279"/>
      <c r="C32" s="285"/>
      <c r="D32" s="20" t="e">
        <f>D31/C31</f>
        <v>#DIV/0!</v>
      </c>
      <c r="E32" s="283"/>
      <c r="F32" s="281"/>
      <c r="G32" s="287"/>
      <c r="H32" s="41" t="str">
        <f>IF($F31=0,"",H31/$F31)</f>
        <v/>
      </c>
      <c r="I32" s="20" t="str">
        <f>IF($F31=0,"",I31/$F31)</f>
        <v/>
      </c>
      <c r="J32" s="20" t="str">
        <f>IF($F31=0,"",J31/$F31)</f>
        <v/>
      </c>
      <c r="K32" s="32" t="str">
        <f>IF($F31=0,"",K31/$F31)</f>
        <v/>
      </c>
      <c r="L32"/>
      <c r="M32" s="2"/>
      <c r="N32" s="2"/>
      <c r="O32" s="2"/>
      <c r="P32" s="2"/>
      <c r="Q32" s="2"/>
      <c r="R32" s="2"/>
    </row>
    <row r="33" spans="1:18" ht="4.5" customHeight="1" thickBot="1">
      <c r="A33" s="10"/>
      <c r="B33" s="15"/>
      <c r="C33" s="16"/>
      <c r="D33" s="8"/>
      <c r="E33" s="9"/>
      <c r="F33" s="8"/>
      <c r="G33" s="12"/>
      <c r="H33" s="42"/>
      <c r="I33" s="8"/>
      <c r="J33" s="8"/>
      <c r="K33" s="12"/>
      <c r="L33"/>
      <c r="M33" s="2"/>
      <c r="N33" s="2"/>
      <c r="O33" s="2"/>
      <c r="P33" s="2"/>
      <c r="Q33" s="2"/>
      <c r="R33" s="2"/>
    </row>
    <row r="34" spans="1:18" ht="16.5" customHeight="1">
      <c r="A34" s="276">
        <v>10</v>
      </c>
      <c r="B34" s="278" t="s">
        <v>69</v>
      </c>
      <c r="C34" s="284"/>
      <c r="D34" s="35"/>
      <c r="E34" s="282"/>
      <c r="F34" s="280">
        <f>D34-E34</f>
        <v>0</v>
      </c>
      <c r="G34" s="286">
        <f>SUM(H34:K34)</f>
        <v>0</v>
      </c>
      <c r="H34" s="40"/>
      <c r="I34" s="43"/>
      <c r="J34" s="43"/>
      <c r="K34" s="34"/>
      <c r="L34"/>
      <c r="M34" s="2"/>
      <c r="N34" s="2"/>
      <c r="O34" s="2"/>
      <c r="P34" s="2"/>
      <c r="Q34" s="2"/>
      <c r="R34" s="2"/>
    </row>
    <row r="35" spans="1:18" ht="16.5" customHeight="1" thickBot="1">
      <c r="A35" s="277"/>
      <c r="B35" s="279"/>
      <c r="C35" s="285"/>
      <c r="D35" s="20" t="e">
        <f>D34/C34</f>
        <v>#DIV/0!</v>
      </c>
      <c r="E35" s="283"/>
      <c r="F35" s="281"/>
      <c r="G35" s="287"/>
      <c r="H35" s="41" t="str">
        <f>IF($F34=0,"",H34/$F34)</f>
        <v/>
      </c>
      <c r="I35" s="20" t="str">
        <f>IF($F34=0,"",I34/$F34)</f>
        <v/>
      </c>
      <c r="J35" s="20" t="str">
        <f>IF($F34=0,"",J34/$F34)</f>
        <v/>
      </c>
      <c r="K35" s="32" t="str">
        <f>IF($F34=0,"",K34/$F34)</f>
        <v/>
      </c>
      <c r="L35"/>
      <c r="M35" s="2"/>
      <c r="N35" s="2"/>
      <c r="O35" s="2"/>
      <c r="P35" s="2"/>
      <c r="Q35" s="2"/>
      <c r="R35" s="2"/>
    </row>
    <row r="36" spans="1:18" ht="4.5" customHeight="1" thickBot="1">
      <c r="A36" s="10"/>
      <c r="B36" s="15"/>
      <c r="C36" s="16"/>
      <c r="D36" s="8"/>
      <c r="E36" s="9"/>
      <c r="F36" s="8"/>
      <c r="G36" s="12"/>
      <c r="H36" s="42"/>
      <c r="I36" s="8"/>
      <c r="J36" s="8"/>
      <c r="K36" s="12"/>
      <c r="L36"/>
      <c r="M36" s="2"/>
      <c r="N36" s="2"/>
      <c r="O36" s="2"/>
      <c r="P36" s="2"/>
      <c r="Q36" s="2"/>
      <c r="R36" s="2"/>
    </row>
    <row r="37" spans="1:18" ht="16.5" customHeight="1">
      <c r="A37" s="276">
        <v>11</v>
      </c>
      <c r="B37" s="278" t="s">
        <v>70</v>
      </c>
      <c r="C37" s="284"/>
      <c r="D37" s="35"/>
      <c r="E37" s="282"/>
      <c r="F37" s="280">
        <f>D37-E37</f>
        <v>0</v>
      </c>
      <c r="G37" s="286">
        <f>SUM(H37:K37)</f>
        <v>0</v>
      </c>
      <c r="H37" s="40"/>
      <c r="I37" s="43"/>
      <c r="J37" s="43"/>
      <c r="K37" s="34"/>
      <c r="L37"/>
      <c r="M37" s="2"/>
      <c r="N37" s="2"/>
      <c r="O37" s="2"/>
      <c r="P37" s="2"/>
      <c r="Q37" s="2"/>
      <c r="R37" s="2"/>
    </row>
    <row r="38" spans="1:18" ht="16.5" customHeight="1" thickBot="1">
      <c r="A38" s="277"/>
      <c r="B38" s="279"/>
      <c r="C38" s="285"/>
      <c r="D38" s="20" t="e">
        <f>D37/C37</f>
        <v>#DIV/0!</v>
      </c>
      <c r="E38" s="283"/>
      <c r="F38" s="281"/>
      <c r="G38" s="287"/>
      <c r="H38" s="41" t="str">
        <f>IF($F37=0,"",H37/$F37)</f>
        <v/>
      </c>
      <c r="I38" s="20" t="str">
        <f>IF($F37=0,"",I37/$F37)</f>
        <v/>
      </c>
      <c r="J38" s="20" t="str">
        <f>IF($F37=0,"",J37/$F37)</f>
        <v/>
      </c>
      <c r="K38" s="32" t="str">
        <f>IF($F37=0,"",K37/$F37)</f>
        <v/>
      </c>
      <c r="L38"/>
      <c r="M38" s="2"/>
      <c r="N38" s="2"/>
      <c r="O38" s="2"/>
      <c r="P38" s="2"/>
      <c r="Q38" s="2"/>
      <c r="R38" s="2"/>
    </row>
    <row r="39" spans="1:18" ht="4.5" customHeight="1" thickBot="1">
      <c r="A39" s="10"/>
      <c r="B39" s="15"/>
      <c r="C39" s="156"/>
      <c r="D39" s="152"/>
      <c r="E39" s="153"/>
      <c r="F39" s="152"/>
      <c r="G39" s="154"/>
      <c r="H39" s="151"/>
      <c r="I39" s="152"/>
      <c r="J39" s="152"/>
      <c r="K39" s="154"/>
      <c r="L39"/>
      <c r="M39" s="2"/>
      <c r="N39" s="2"/>
      <c r="O39" s="2"/>
      <c r="P39" s="2"/>
      <c r="Q39" s="2"/>
      <c r="R39" s="2"/>
    </row>
    <row r="40" spans="1:18" ht="16.5" customHeight="1" thickTop="1">
      <c r="A40" s="272" t="s">
        <v>3</v>
      </c>
      <c r="B40" s="273"/>
      <c r="C40" s="160">
        <f>+C7+C10+C13+C16+C19+C22+C25+C28+C31+C34+C37</f>
        <v>6631</v>
      </c>
      <c r="D40" s="162">
        <f t="shared" ref="D40:K40" si="0">+D7+D10+D13+D16+D19+D22+D25+D28+D31+D34+D37</f>
        <v>3923</v>
      </c>
      <c r="E40" s="163">
        <f t="shared" si="0"/>
        <v>311</v>
      </c>
      <c r="F40" s="163">
        <f t="shared" si="0"/>
        <v>3612</v>
      </c>
      <c r="G40" s="158">
        <f t="shared" si="0"/>
        <v>3612</v>
      </c>
      <c r="H40" s="160">
        <f t="shared" si="0"/>
        <v>389</v>
      </c>
      <c r="I40" s="163">
        <f t="shared" si="0"/>
        <v>1939</v>
      </c>
      <c r="J40" s="163">
        <f t="shared" si="0"/>
        <v>1114</v>
      </c>
      <c r="K40" s="158">
        <f t="shared" si="0"/>
        <v>170</v>
      </c>
      <c r="L40"/>
      <c r="M40" s="2"/>
      <c r="N40" s="2"/>
      <c r="O40" s="2"/>
      <c r="P40" s="2"/>
      <c r="Q40" s="2"/>
      <c r="R40" s="2"/>
    </row>
    <row r="41" spans="1:18" s="19" customFormat="1" ht="22.5" customHeight="1" thickBot="1">
      <c r="A41" s="274"/>
      <c r="B41" s="275"/>
      <c r="C41" s="161"/>
      <c r="D41" s="155">
        <f>+D40/C40</f>
        <v>0.5916151410043734</v>
      </c>
      <c r="E41" s="44" t="str">
        <f>IF((D40-E40)=F40,"","FAUX")</f>
        <v/>
      </c>
      <c r="F41" s="164" t="str">
        <f>IF(F40&lt;&gt;G40,"FAUX"," ")</f>
        <v xml:space="preserve"> </v>
      </c>
      <c r="G41" s="157">
        <f>IF(F40=0,"",SUM(H41:K41))</f>
        <v>1</v>
      </c>
      <c r="H41" s="165">
        <f>IF(F40=0,"",H40/$F$40)</f>
        <v>0.10769656699889259</v>
      </c>
      <c r="I41" s="33">
        <f>IF(F40=0,"",I40/$F$40)</f>
        <v>0.53682170542635654</v>
      </c>
      <c r="J41" s="33">
        <f>IF(G40=0,"",J40/$F$40)</f>
        <v>0.30841638981173863</v>
      </c>
      <c r="K41" s="159">
        <f>IF(G40=0,"",K40/$F$40)</f>
        <v>4.706533776301218E-2</v>
      </c>
      <c r="L41"/>
      <c r="M41" s="18"/>
      <c r="N41" s="18"/>
      <c r="O41" s="18"/>
      <c r="P41" s="18"/>
      <c r="Q41" s="18"/>
      <c r="R41" s="18"/>
    </row>
    <row r="42" spans="1:18" s="19" customFormat="1" ht="8.1" customHeight="1" thickTop="1" thickBot="1">
      <c r="A42"/>
      <c r="B42"/>
      <c r="C42"/>
      <c r="D42"/>
      <c r="E42"/>
      <c r="F42"/>
      <c r="G42"/>
      <c r="H42"/>
      <c r="I42"/>
      <c r="J42"/>
      <c r="K42"/>
      <c r="L42"/>
      <c r="M42" s="18"/>
      <c r="N42" s="18"/>
      <c r="O42" s="18"/>
      <c r="P42" s="18"/>
      <c r="Q42" s="18"/>
      <c r="R42" s="18"/>
    </row>
    <row r="43" spans="1:18" ht="17.25" thickTop="1" thickBot="1">
      <c r="A43" s="2"/>
      <c r="B43" s="2"/>
      <c r="C43" s="2"/>
      <c r="D43" s="2"/>
      <c r="E43" s="3"/>
      <c r="F43" s="2"/>
      <c r="G43" s="2"/>
      <c r="H43" s="99" t="str">
        <f>+H5</f>
        <v>Monsieur 1</v>
      </c>
      <c r="I43" s="111" t="str">
        <f>+I5</f>
        <v>Monsieur Paul</v>
      </c>
      <c r="J43" s="100" t="str">
        <f>+J5</f>
        <v>Monsieur A</v>
      </c>
      <c r="K43" s="101" t="str">
        <f>+K5</f>
        <v>Madame BA</v>
      </c>
      <c r="L43"/>
      <c r="M43" s="2"/>
      <c r="N43" s="2"/>
      <c r="O43" s="2"/>
      <c r="P43" s="2"/>
      <c r="Q43" s="2"/>
    </row>
    <row r="44" spans="1:18" ht="4.5" customHeight="1" thickBot="1">
      <c r="A44" s="4"/>
      <c r="B44" s="4"/>
      <c r="C44" s="4"/>
      <c r="D44" s="4"/>
      <c r="E44" s="4"/>
      <c r="F44" s="4"/>
      <c r="G44" s="4"/>
      <c r="H44" s="17"/>
      <c r="I44" s="6"/>
      <c r="J44" s="53"/>
      <c r="K44" s="11"/>
      <c r="L44"/>
      <c r="M44" s="2"/>
      <c r="N44" s="2"/>
      <c r="O44" s="2"/>
      <c r="P44" s="2"/>
      <c r="Q44" s="2"/>
    </row>
    <row r="45" spans="1:18" ht="15.75">
      <c r="A45" s="3"/>
      <c r="B45" s="22" t="s">
        <v>4</v>
      </c>
      <c r="C45" s="23"/>
      <c r="D45" s="23"/>
      <c r="E45" s="24"/>
      <c r="F45" s="24"/>
      <c r="G45" s="45"/>
      <c r="H45" s="112" t="str">
        <f>IF(H41&gt;50%,"OUI","NON")</f>
        <v>NON</v>
      </c>
      <c r="I45" s="29" t="str">
        <f>IF(I41&gt;50%,"OUI","NON")</f>
        <v>OUI</v>
      </c>
      <c r="J45" s="29" t="str">
        <f>IF(J41&gt;50%,"OUI","NON")</f>
        <v>NON</v>
      </c>
      <c r="K45" s="113" t="str">
        <f>IF(K41&gt;50%,"OUI","NON")</f>
        <v>NON</v>
      </c>
      <c r="L45"/>
      <c r="M45" s="2"/>
      <c r="N45" s="2"/>
      <c r="O45" s="2"/>
      <c r="P45" s="2"/>
      <c r="Q45" s="2"/>
    </row>
    <row r="46" spans="1:18" ht="16.5" thickBot="1">
      <c r="A46" s="3"/>
      <c r="B46" s="22" t="s">
        <v>5</v>
      </c>
      <c r="C46" s="23"/>
      <c r="D46" s="23"/>
      <c r="E46" s="23"/>
      <c r="F46" s="23"/>
      <c r="G46" s="147">
        <v>19</v>
      </c>
      <c r="H46" s="49"/>
      <c r="I46" s="27"/>
      <c r="J46" s="54"/>
      <c r="K46" s="50"/>
      <c r="L46"/>
      <c r="M46" s="2"/>
      <c r="N46" s="2"/>
      <c r="O46" s="2"/>
      <c r="P46" s="2"/>
      <c r="Q46" s="2"/>
    </row>
    <row r="47" spans="1:18" ht="15.75" hidden="1">
      <c r="A47" s="3"/>
      <c r="B47" s="22" t="s">
        <v>42</v>
      </c>
      <c r="C47" s="23"/>
      <c r="D47" s="23"/>
      <c r="E47" s="23"/>
      <c r="F47" s="23"/>
      <c r="G47" s="26"/>
      <c r="H47" s="114">
        <f>IF(H45="OUI",ROUND($G$46/2,-0.01),0)</f>
        <v>0</v>
      </c>
      <c r="I47" s="30">
        <f>IF(I45="OUI",ROUND($G$46/2,-0.01),0)</f>
        <v>10</v>
      </c>
      <c r="J47" s="30">
        <f>IF(J45="OUI",ROUND($G$46/2,-0.01),0)</f>
        <v>0</v>
      </c>
      <c r="K47" s="115">
        <f>IF(K45="OUI",ROUND($G$46/2,-0.01),0)</f>
        <v>0</v>
      </c>
      <c r="L47" s="108">
        <f>SUM(H47:K47)</f>
        <v>10</v>
      </c>
      <c r="M47" s="2"/>
      <c r="N47" s="2"/>
      <c r="O47" s="2"/>
      <c r="P47" s="2"/>
      <c r="Q47" s="2"/>
    </row>
    <row r="48" spans="1:18" ht="15.75" hidden="1">
      <c r="A48" s="3"/>
      <c r="B48" s="22" t="s">
        <v>6</v>
      </c>
      <c r="C48" s="23"/>
      <c r="D48" s="23"/>
      <c r="E48" s="23"/>
      <c r="F48" s="23"/>
      <c r="G48" s="46">
        <f>$G$46-$L$47</f>
        <v>9</v>
      </c>
      <c r="H48" s="49"/>
      <c r="I48" s="27"/>
      <c r="J48" s="54"/>
      <c r="K48" s="50"/>
      <c r="L48" s="109"/>
      <c r="M48" s="2"/>
      <c r="N48" s="2"/>
      <c r="O48" s="2"/>
      <c r="P48" s="2"/>
    </row>
    <row r="49" spans="1:16" ht="15.75" hidden="1">
      <c r="A49" s="3"/>
      <c r="B49" s="22" t="s">
        <v>7</v>
      </c>
      <c r="C49" s="23"/>
      <c r="D49" s="23"/>
      <c r="E49" s="23"/>
      <c r="F49" s="23"/>
      <c r="G49" s="26"/>
      <c r="H49" s="112" t="str">
        <f>IF(H41&gt;5%,"OUI","NON")</f>
        <v>OUI</v>
      </c>
      <c r="I49" s="29" t="str">
        <f>IF(I41&gt;5%,"OUI","NON")</f>
        <v>OUI</v>
      </c>
      <c r="J49" s="29" t="str">
        <f>IF(J41&gt;5%,"OUI","NON")</f>
        <v>OUI</v>
      </c>
      <c r="K49" s="113" t="str">
        <f>IF(K41&gt;5%,"OUI","NON")</f>
        <v>NON</v>
      </c>
      <c r="L49" s="109"/>
      <c r="M49" s="2"/>
      <c r="N49" s="2"/>
      <c r="O49" s="2"/>
      <c r="P49" s="2"/>
    </row>
    <row r="50" spans="1:16" ht="15.75" hidden="1">
      <c r="A50" s="3"/>
      <c r="B50" s="22" t="s">
        <v>8</v>
      </c>
      <c r="C50" s="23"/>
      <c r="D50" s="23"/>
      <c r="E50" s="23"/>
      <c r="F50" s="23"/>
      <c r="G50" s="47">
        <f>SUM(H50:K50)</f>
        <v>3442</v>
      </c>
      <c r="H50" s="116">
        <f>IF(H49="OUI",H40,0)</f>
        <v>389</v>
      </c>
      <c r="I50" s="31">
        <f>IF(I49="OUI",I40,0)</f>
        <v>1939</v>
      </c>
      <c r="J50" s="31">
        <f>IF(J49="OUI",J40,0)</f>
        <v>1114</v>
      </c>
      <c r="K50" s="117">
        <f>IF(K49="OUI",K40,0)</f>
        <v>0</v>
      </c>
      <c r="L50" s="109"/>
      <c r="M50" s="2"/>
      <c r="N50" s="2"/>
      <c r="O50" s="2"/>
      <c r="P50" s="2"/>
    </row>
    <row r="51" spans="1:16" ht="15.75" hidden="1">
      <c r="A51" s="3"/>
      <c r="B51" s="22" t="s">
        <v>9</v>
      </c>
      <c r="C51" s="23"/>
      <c r="D51" s="23"/>
      <c r="E51" s="23"/>
      <c r="F51" s="25"/>
      <c r="G51" s="46">
        <f>INT($G$50/G48)</f>
        <v>382</v>
      </c>
      <c r="H51" s="49"/>
      <c r="I51" s="27"/>
      <c r="J51" s="27"/>
      <c r="K51" s="50"/>
      <c r="L51" s="109"/>
      <c r="M51" s="2"/>
      <c r="N51" s="2"/>
      <c r="O51" s="2"/>
      <c r="P51" s="2"/>
    </row>
    <row r="52" spans="1:16" ht="15.75" hidden="1">
      <c r="A52" s="3"/>
      <c r="B52" s="22" t="s">
        <v>10</v>
      </c>
      <c r="C52" s="23"/>
      <c r="D52" s="23"/>
      <c r="E52" s="23"/>
      <c r="F52" s="23"/>
      <c r="G52" s="26"/>
      <c r="H52" s="55">
        <f>IF(AND(OR($H$45="OUI",$I$45="OUI",$J$45="OUI",$K$45="OUI"),H49="OUI"),INT(H40/$G$51),0)</f>
        <v>1</v>
      </c>
      <c r="I52" s="46">
        <f>IF(AND(OR($H$45="OUI",$I$45="OUI",$J$45="OUI",$K$45="OUI"),I49="OUI"),INT(I40/$G$51),0)</f>
        <v>5</v>
      </c>
      <c r="J52" s="30">
        <f>IF(AND(OR($H$45="OUI",$I$45="OUI",$J$45="OUI",$K$45="OUI"),J49="OUI"),INT(J40/$G$51),0)</f>
        <v>2</v>
      </c>
      <c r="K52" s="60">
        <f>IF(AND(OR($H$45="OUI",$I$45="OUI",$J$45="OUI",$K$45="OUI"),K49="OUI"),INT(K40/$G$51),0)</f>
        <v>0</v>
      </c>
      <c r="L52" s="108">
        <f>SUM(H52:K52)</f>
        <v>8</v>
      </c>
      <c r="M52" s="2"/>
      <c r="N52" s="2"/>
      <c r="O52" s="2"/>
      <c r="P52" s="2"/>
    </row>
    <row r="53" spans="1:16" ht="15.75" hidden="1">
      <c r="A53" s="3"/>
      <c r="B53" s="22" t="s">
        <v>11</v>
      </c>
      <c r="C53" s="23"/>
      <c r="D53" s="23"/>
      <c r="E53" s="23"/>
      <c r="F53" s="23"/>
      <c r="G53" s="46">
        <f>$G$48-$L$52</f>
        <v>1</v>
      </c>
      <c r="H53" s="49"/>
      <c r="I53" s="39"/>
      <c r="J53" s="39"/>
      <c r="K53" s="51"/>
      <c r="L53" s="109"/>
      <c r="M53" s="2"/>
      <c r="N53" s="2"/>
      <c r="O53" s="2"/>
      <c r="P53" s="2"/>
    </row>
    <row r="54" spans="1:16" ht="15.75" hidden="1">
      <c r="A54" s="3"/>
      <c r="B54" s="22" t="s">
        <v>12</v>
      </c>
      <c r="C54" s="23"/>
      <c r="D54" s="23"/>
      <c r="E54" s="23"/>
      <c r="F54" s="23"/>
      <c r="G54" s="26"/>
      <c r="H54" s="103">
        <f>(H50/(H52+1))</f>
        <v>194.5</v>
      </c>
      <c r="I54" s="104">
        <f>(I50/(I52+1))</f>
        <v>323.16666666666669</v>
      </c>
      <c r="J54" s="102">
        <f>(J50/(J52+1))</f>
        <v>371.33333333333331</v>
      </c>
      <c r="K54" s="118">
        <f>(K50/(K52+1))</f>
        <v>0</v>
      </c>
      <c r="L54" s="109"/>
      <c r="M54" s="2"/>
      <c r="N54" s="2"/>
      <c r="O54" s="2"/>
      <c r="P54" s="2"/>
    </row>
    <row r="55" spans="1:16" ht="15.75" hidden="1">
      <c r="A55" s="3"/>
      <c r="B55" s="22" t="s">
        <v>13</v>
      </c>
      <c r="C55" s="23"/>
      <c r="D55" s="23"/>
      <c r="E55" s="23"/>
      <c r="F55" s="23"/>
      <c r="G55" s="26"/>
      <c r="H55" s="112" t="str">
        <f>IF(AND(H54&gt;I54,H54&gt;J54,H54&gt;K54),"OUI","NON")</f>
        <v>NON</v>
      </c>
      <c r="I55" s="29" t="str">
        <f>IF(AND(I54&gt;H54,I54&gt;J54,I54&gt;K54),"OUI","NON")</f>
        <v>NON</v>
      </c>
      <c r="J55" s="29" t="str">
        <f>IF(AND(J54&gt;H54,J54&gt;I54,J54&gt;K54),"OUI","NON")</f>
        <v>OUI</v>
      </c>
      <c r="K55" s="113" t="str">
        <f>IF(AND(K54&gt;H54,K54&gt;I54,K54&gt;J54),"OUI","NON")</f>
        <v>NON</v>
      </c>
      <c r="L55" s="109"/>
      <c r="M55" s="2"/>
      <c r="N55" s="2"/>
      <c r="O55" s="2"/>
      <c r="P55" s="2"/>
    </row>
    <row r="56" spans="1:16" ht="15.75" hidden="1">
      <c r="A56" s="3"/>
      <c r="B56" s="22" t="s">
        <v>14</v>
      </c>
      <c r="C56" s="23"/>
      <c r="D56" s="23"/>
      <c r="E56" s="23"/>
      <c r="F56" s="23"/>
      <c r="G56" s="26"/>
      <c r="H56" s="55">
        <f>IF(AND(OR($H$45="OUI",$I$45="OUI",$J$45="OUI",$K$45="OUI"),H55="OUI",$G$53&gt;0),1,0)</f>
        <v>0</v>
      </c>
      <c r="I56" s="30">
        <f>IF(AND(OR($H$45="OUI",$I$45="OUI",$J$45="OUI",$K$45="OUI"),I55="OUI",$G$53&gt;0),1,0)</f>
        <v>0</v>
      </c>
      <c r="J56" s="30">
        <f>IF(AND(OR($H$45="OUI",$I$45="OUI",$J$45="OUI",$K$45="OUI"),J55="OUI",$G$53&gt;0),1,0)</f>
        <v>1</v>
      </c>
      <c r="K56" s="60">
        <f>IF(AND(OR($H$45="OUI",$I$45="OUI",$J$45="OUI",$K$45="OUI"),K55="OUI",$G$53&gt;0),1,0)</f>
        <v>0</v>
      </c>
      <c r="L56" s="108">
        <f>SUM(H56:K56)</f>
        <v>1</v>
      </c>
      <c r="M56" s="2"/>
      <c r="N56" s="2"/>
      <c r="O56" s="2"/>
      <c r="P56" s="2"/>
    </row>
    <row r="57" spans="1:16" ht="15.75" hidden="1">
      <c r="A57" s="3"/>
      <c r="B57" s="22" t="s">
        <v>15</v>
      </c>
      <c r="C57" s="23"/>
      <c r="D57" s="23"/>
      <c r="E57" s="23"/>
      <c r="F57" s="23"/>
      <c r="G57" s="46">
        <f>$G$53-$L$56</f>
        <v>0</v>
      </c>
      <c r="H57" s="119"/>
      <c r="I57" s="28"/>
      <c r="J57" s="28"/>
      <c r="K57" s="120"/>
      <c r="L57" s="109"/>
      <c r="M57" s="2"/>
      <c r="N57" s="2"/>
      <c r="O57" s="2"/>
      <c r="P57" s="2"/>
    </row>
    <row r="58" spans="1:16" ht="15.75" hidden="1">
      <c r="A58" s="3"/>
      <c r="B58" s="22" t="s">
        <v>16</v>
      </c>
      <c r="C58" s="23"/>
      <c r="D58" s="23"/>
      <c r="E58" s="23"/>
      <c r="F58" s="23"/>
      <c r="G58" s="26"/>
      <c r="H58" s="103">
        <f>(H50/(H52+H56+1))</f>
        <v>194.5</v>
      </c>
      <c r="I58" s="104">
        <f>(I50/(I52+I56+1))</f>
        <v>323.16666666666669</v>
      </c>
      <c r="J58" s="102">
        <f>(J50/(J52+J56+1))</f>
        <v>278.5</v>
      </c>
      <c r="K58" s="118">
        <f>(K50/(K52+K56+1))</f>
        <v>0</v>
      </c>
      <c r="L58" s="109"/>
      <c r="M58" s="2"/>
      <c r="N58" s="2"/>
      <c r="O58" s="2"/>
      <c r="P58" s="2"/>
    </row>
    <row r="59" spans="1:16" ht="15.75" hidden="1">
      <c r="A59" s="3"/>
      <c r="B59" s="22" t="s">
        <v>13</v>
      </c>
      <c r="C59" s="23"/>
      <c r="D59" s="23"/>
      <c r="E59" s="23"/>
      <c r="F59" s="23"/>
      <c r="G59" s="26"/>
      <c r="H59" s="112" t="str">
        <f>IF(AND(H58&gt;I58,H58&gt;J58,H58&gt;K58),"OUI","NON")</f>
        <v>NON</v>
      </c>
      <c r="I59" s="29" t="str">
        <f>IF(AND(I58&gt;H58,I58&gt;J58,I58&gt;K58),"OUI","NON")</f>
        <v>OUI</v>
      </c>
      <c r="J59" s="29" t="str">
        <f>IF(AND(J58&gt;H58,J58&gt;I58,J58&gt;K58),"OUI","NON")</f>
        <v>NON</v>
      </c>
      <c r="K59" s="113" t="str">
        <f>IF(AND(K58&gt;H58,K58&gt;I58,K58&gt;J58),"OUI","NON")</f>
        <v>NON</v>
      </c>
      <c r="L59" s="109"/>
      <c r="M59" s="2"/>
      <c r="N59" s="2"/>
      <c r="O59" s="2"/>
      <c r="P59" s="2"/>
    </row>
    <row r="60" spans="1:16" ht="15.75" hidden="1">
      <c r="A60" s="3"/>
      <c r="B60" s="22" t="s">
        <v>17</v>
      </c>
      <c r="C60" s="23"/>
      <c r="D60" s="23"/>
      <c r="E60" s="23"/>
      <c r="F60" s="23"/>
      <c r="G60" s="26"/>
      <c r="H60" s="55">
        <f>IF(AND(OR($H$45="OUI",$I$45="OUI",$J$45="OUI",$K$45="OUI"),H59="OUI",$G$57&gt;0),1,0)</f>
        <v>0</v>
      </c>
      <c r="I60" s="30">
        <f>IF(AND(OR($H$45="OUI",$I$45="OUI",$J$45="OUI",$K$45="OUI"),I59="OUI",$G$57&gt;0),1,0)</f>
        <v>0</v>
      </c>
      <c r="J60" s="30">
        <f>IF(AND(OR($H$45="OUI",$I$45="OUI",$J$45="OUI",$K$45="OUI"),J59="OUI",$G$57&gt;0),1,0)</f>
        <v>0</v>
      </c>
      <c r="K60" s="60">
        <f>IF(AND(OR($H$45="OUI",$I$45="OUI",$J$45="OUI",$K$45="OUI"),K59="OUI",$G$57&gt;0),1,0)</f>
        <v>0</v>
      </c>
      <c r="L60" s="108">
        <f>SUM(H60:K60)</f>
        <v>0</v>
      </c>
      <c r="M60" s="2"/>
      <c r="N60" s="2"/>
      <c r="O60" s="2"/>
      <c r="P60" s="2"/>
    </row>
    <row r="61" spans="1:16" ht="15.75" hidden="1">
      <c r="A61" s="3"/>
      <c r="B61" s="22" t="s">
        <v>18</v>
      </c>
      <c r="C61" s="23"/>
      <c r="D61" s="23"/>
      <c r="E61" s="23"/>
      <c r="F61" s="23"/>
      <c r="G61" s="46">
        <f>$G$57-$L$60</f>
        <v>0</v>
      </c>
      <c r="H61" s="57"/>
      <c r="I61" s="28"/>
      <c r="J61" s="28"/>
      <c r="K61" s="59"/>
      <c r="L61" s="109"/>
      <c r="M61" s="2"/>
      <c r="N61" s="2"/>
      <c r="O61" s="2"/>
      <c r="P61" s="2"/>
    </row>
    <row r="62" spans="1:16" ht="15.75" hidden="1">
      <c r="A62" s="3"/>
      <c r="B62" s="22" t="s">
        <v>43</v>
      </c>
      <c r="C62" s="23"/>
      <c r="D62" s="23"/>
      <c r="E62" s="23"/>
      <c r="F62" s="23"/>
      <c r="G62" s="26"/>
      <c r="H62" s="103">
        <f>(H54/(H56+H60+1))</f>
        <v>194.5</v>
      </c>
      <c r="I62" s="102">
        <f>(I54/(I56+I60+1))</f>
        <v>323.16666666666669</v>
      </c>
      <c r="J62" s="102">
        <f>(J54/(J56+J60+1))</f>
        <v>185.66666666666666</v>
      </c>
      <c r="K62" s="105">
        <f>(K54/(K56+K60+1))</f>
        <v>0</v>
      </c>
      <c r="L62" s="109"/>
      <c r="M62" s="2"/>
      <c r="N62" s="2"/>
      <c r="O62" s="2"/>
      <c r="P62" s="2"/>
    </row>
    <row r="63" spans="1:16" ht="15.75" hidden="1">
      <c r="A63" s="3"/>
      <c r="B63" s="22" t="s">
        <v>13</v>
      </c>
      <c r="C63" s="23"/>
      <c r="D63" s="23"/>
      <c r="E63" s="23"/>
      <c r="F63" s="23"/>
      <c r="G63" s="26"/>
      <c r="H63" s="56" t="str">
        <f>IF(AND(H62&gt;I62,H62&gt;J62,H62&gt;K62),"OUI","NON")</f>
        <v>NON</v>
      </c>
      <c r="I63" s="29" t="str">
        <f>IF(AND(I62&gt;H62,I62&gt;J62,I62&gt;K62),"OUI","NON")</f>
        <v>OUI</v>
      </c>
      <c r="J63" s="29" t="str">
        <f>IF(AND(J62&gt;H62,J62&gt;I62,J62&gt;K62),"OUI","NON")</f>
        <v>NON</v>
      </c>
      <c r="K63" s="58" t="str">
        <f>IF(AND(K62&gt;H62,K62&gt;I62,K62&gt;J62),"OUI","NON")</f>
        <v>NON</v>
      </c>
      <c r="L63" s="109"/>
      <c r="M63" s="2"/>
      <c r="N63" s="2"/>
      <c r="O63" s="2"/>
      <c r="P63" s="2"/>
    </row>
    <row r="64" spans="1:16" ht="15.75" hidden="1">
      <c r="A64" s="3"/>
      <c r="B64" s="22" t="s">
        <v>44</v>
      </c>
      <c r="C64" s="23"/>
      <c r="D64" s="23"/>
      <c r="E64" s="23"/>
      <c r="F64" s="23"/>
      <c r="G64" s="26"/>
      <c r="H64" s="55">
        <f>IF(AND(OR($H$45="OUI",$I$45="OUI",$J$45="OUI",$K$45="OUI"),H63="OUI",$G$61&gt;0),1,0)</f>
        <v>0</v>
      </c>
      <c r="I64" s="30">
        <f>IF(AND(OR($H$45="OUI",$I$45="OUI",$J$45="OUI",$K$45="OUI"),I63="OUI",$G$61&gt;0),1,0)</f>
        <v>0</v>
      </c>
      <c r="J64" s="30">
        <f>IF(AND(OR($H$45="OUI",$I$45="OUI",$J$45="OUI",$K$45="OUI"),J63="OUI",$G$61&gt;0),1,0)</f>
        <v>0</v>
      </c>
      <c r="K64" s="60">
        <f>IF(AND(OR($H$45="OUI",$I$45="OUI",$J$45="OUI",$K$45="OUI"),K63="OUI",$G$61&gt;0),1,0)</f>
        <v>0</v>
      </c>
      <c r="L64" s="108">
        <f>SUM(H64:K64)</f>
        <v>0</v>
      </c>
      <c r="M64" s="2"/>
      <c r="N64" s="2"/>
      <c r="O64" s="2"/>
      <c r="P64" s="2"/>
    </row>
    <row r="65" spans="1:17" ht="16.5" hidden="1" thickBot="1">
      <c r="A65" s="3"/>
      <c r="B65" s="79" t="s">
        <v>45</v>
      </c>
      <c r="C65" s="80"/>
      <c r="D65" s="80"/>
      <c r="E65" s="80"/>
      <c r="F65" s="80"/>
      <c r="G65" s="48">
        <f>$G$61-$L$64</f>
        <v>0</v>
      </c>
      <c r="H65" s="121"/>
      <c r="I65" s="106"/>
      <c r="J65" s="107"/>
      <c r="K65" s="122"/>
      <c r="L65"/>
      <c r="M65" s="2"/>
      <c r="N65" s="2"/>
      <c r="O65" s="2"/>
      <c r="P65" s="2"/>
    </row>
    <row r="66" spans="1:17" s="38" customFormat="1" ht="21.75" thickTop="1" thickBot="1">
      <c r="A66" s="110"/>
      <c r="B66" s="290" t="s">
        <v>38</v>
      </c>
      <c r="C66" s="291"/>
      <c r="D66" s="291"/>
      <c r="E66" s="291"/>
      <c r="F66" s="292"/>
      <c r="G66" s="123">
        <f>SUM(H66:K66)</f>
        <v>19</v>
      </c>
      <c r="H66" s="124">
        <f>H47+H52+H56+H60+H64</f>
        <v>1</v>
      </c>
      <c r="I66" s="124">
        <f>I47+I52+I56+I60+I64</f>
        <v>15</v>
      </c>
      <c r="J66" s="124">
        <f>J47+J52+J56+J60+J64</f>
        <v>3</v>
      </c>
      <c r="K66" s="124">
        <f>K47+K52+K56+K60+K64</f>
        <v>0</v>
      </c>
      <c r="L66"/>
      <c r="M66" s="37"/>
      <c r="N66" s="37"/>
      <c r="O66" s="37"/>
      <c r="P66" s="37"/>
    </row>
    <row r="67" spans="1:17" ht="16.5" thickTop="1">
      <c r="D67" s="3"/>
      <c r="E67" s="3"/>
      <c r="F67" s="3"/>
      <c r="G67" s="3"/>
      <c r="H67" s="5"/>
      <c r="I67" s="3"/>
      <c r="J67" s="3"/>
      <c r="K67" s="3"/>
      <c r="L67" s="3"/>
      <c r="M67" s="2"/>
      <c r="N67" s="2"/>
      <c r="O67" s="2"/>
      <c r="P67" s="2"/>
      <c r="Q67" s="2"/>
    </row>
    <row r="68" spans="1:17" ht="15.75">
      <c r="D68" s="3"/>
      <c r="E68" s="3"/>
      <c r="F68" s="3"/>
      <c r="G68" s="3"/>
      <c r="H68" s="5"/>
      <c r="I68" s="3"/>
      <c r="J68" s="3"/>
      <c r="K68" s="3"/>
      <c r="L68" s="3"/>
      <c r="M68" s="2"/>
      <c r="N68" s="2"/>
      <c r="O68" s="2"/>
      <c r="P68" s="2"/>
      <c r="Q68" s="2"/>
    </row>
  </sheetData>
  <sheetProtection sheet="1" objects="1" scenarios="1" selectLockedCells="1"/>
  <mergeCells count="71">
    <mergeCell ref="G37:G38"/>
    <mergeCell ref="G34:G35"/>
    <mergeCell ref="G31:G32"/>
    <mergeCell ref="A37:A38"/>
    <mergeCell ref="B37:B38"/>
    <mergeCell ref="C37:C38"/>
    <mergeCell ref="E37:E38"/>
    <mergeCell ref="F37:F38"/>
    <mergeCell ref="A16:A17"/>
    <mergeCell ref="B16:B17"/>
    <mergeCell ref="C28:C29"/>
    <mergeCell ref="E28:E29"/>
    <mergeCell ref="A34:A35"/>
    <mergeCell ref="B34:B35"/>
    <mergeCell ref="C34:C35"/>
    <mergeCell ref="E34:E35"/>
    <mergeCell ref="G10:G11"/>
    <mergeCell ref="A10:A11"/>
    <mergeCell ref="B10:B11"/>
    <mergeCell ref="A13:A14"/>
    <mergeCell ref="B13:B14"/>
    <mergeCell ref="G13:G14"/>
    <mergeCell ref="B66:F66"/>
    <mergeCell ref="A28:A29"/>
    <mergeCell ref="B28:B29"/>
    <mergeCell ref="B19:B20"/>
    <mergeCell ref="A22:A23"/>
    <mergeCell ref="B22:B23"/>
    <mergeCell ref="A25:A26"/>
    <mergeCell ref="F19:F20"/>
    <mergeCell ref="B25:B26"/>
    <mergeCell ref="C19:C20"/>
    <mergeCell ref="A31:A32"/>
    <mergeCell ref="B31:B32"/>
    <mergeCell ref="C31:C32"/>
    <mergeCell ref="E31:E32"/>
    <mergeCell ref="F31:F32"/>
    <mergeCell ref="F34:F35"/>
    <mergeCell ref="A1:K1"/>
    <mergeCell ref="A2:K2"/>
    <mergeCell ref="A3:K3"/>
    <mergeCell ref="A7:A8"/>
    <mergeCell ref="G7:G8"/>
    <mergeCell ref="C7:C8"/>
    <mergeCell ref="E7:E8"/>
    <mergeCell ref="G25:G26"/>
    <mergeCell ref="F28:F29"/>
    <mergeCell ref="F16:F17"/>
    <mergeCell ref="C25:C26"/>
    <mergeCell ref="E25:E26"/>
    <mergeCell ref="F25:F26"/>
    <mergeCell ref="G28:G29"/>
    <mergeCell ref="G19:G20"/>
    <mergeCell ref="G22:G23"/>
    <mergeCell ref="G16:G17"/>
    <mergeCell ref="A40:B41"/>
    <mergeCell ref="A19:A20"/>
    <mergeCell ref="B7:B8"/>
    <mergeCell ref="F7:F8"/>
    <mergeCell ref="E19:E20"/>
    <mergeCell ref="C22:C23"/>
    <mergeCell ref="E22:E23"/>
    <mergeCell ref="F22:F23"/>
    <mergeCell ref="C16:C17"/>
    <mergeCell ref="E16:E17"/>
    <mergeCell ref="C10:C11"/>
    <mergeCell ref="C13:C14"/>
    <mergeCell ref="E13:E14"/>
    <mergeCell ref="F13:F14"/>
    <mergeCell ref="E10:E11"/>
    <mergeCell ref="F10:F11"/>
  </mergeCells>
  <phoneticPr fontId="0" type="noConversion"/>
  <conditionalFormatting sqref="H50:K54 H56:K58 H64:K65 G45:G66 H60:K62 H46:K48">
    <cfRule type="cellIs" dxfId="3" priority="1" stopIfTrue="1" operator="equal">
      <formula>"NON"</formula>
    </cfRule>
    <cfRule type="cellIs" dxfId="2" priority="2" stopIfTrue="1" operator="equal">
      <formula>"OUI"</formula>
    </cfRule>
  </conditionalFormatting>
  <conditionalFormatting sqref="H45:K45 H49:K49 H59:K59 H55:K55 H63:K63">
    <cfRule type="cellIs" dxfId="1" priority="3" stopIfTrue="1" operator="equal">
      <formula>"NON"</formula>
    </cfRule>
    <cfRule type="cellIs" dxfId="0" priority="4" stopIfTrue="1" operator="equal">
      <formula>"OUI"</formula>
    </cfRule>
  </conditionalFormatting>
  <pageMargins left="0" right="0" top="0" bottom="0" header="0.51181102362204722" footer="0.51181102362204722"/>
  <pageSetup paperSize="9" scale="95" orientation="landscape" horizontalDpi="4294967292"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82"/>
  <sheetViews>
    <sheetView showGridLines="0" topLeftCell="A22" workbookViewId="0">
      <selection activeCell="N34" sqref="N34"/>
    </sheetView>
  </sheetViews>
  <sheetFormatPr baseColWidth="10" defaultRowHeight="12.75"/>
  <cols>
    <col min="1" max="1" width="3.7109375" style="125" customWidth="1"/>
    <col min="2" max="2" width="26.7109375" style="125" customWidth="1"/>
    <col min="3" max="3" width="3.7109375" style="125" customWidth="1"/>
    <col min="4" max="4" width="15.7109375" style="125" customWidth="1"/>
    <col min="5" max="5" width="26.7109375" style="125" customWidth="1"/>
    <col min="6" max="6" width="4.7109375" style="125" customWidth="1"/>
    <col min="7" max="7" width="3.7109375" style="125" customWidth="1"/>
    <col min="8" max="8" width="26.7109375" style="128" customWidth="1"/>
    <col min="9" max="9" width="3.7109375" style="128" customWidth="1"/>
    <col min="10" max="10" width="3.7109375" style="125" customWidth="1"/>
    <col min="11" max="11" width="26.7109375" style="125" customWidth="1"/>
    <col min="12" max="12" width="3.7109375" style="125" customWidth="1"/>
    <col min="13" max="13" width="11.7109375" style="125" customWidth="1"/>
    <col min="14" max="16384" width="11.42578125" style="125"/>
  </cols>
  <sheetData>
    <row r="1" spans="1:12" ht="15.95" customHeight="1" thickTop="1">
      <c r="A1" s="232"/>
      <c r="B1" s="226"/>
      <c r="C1" s="226"/>
      <c r="D1" s="226"/>
      <c r="E1" s="302" t="str">
        <f>'Listes '!F1</f>
        <v>Commune de Ma commune</v>
      </c>
      <c r="F1" s="302"/>
      <c r="G1" s="302"/>
      <c r="H1" s="302"/>
      <c r="I1" s="226"/>
      <c r="J1" s="226"/>
      <c r="K1" s="226"/>
      <c r="L1" s="227"/>
    </row>
    <row r="2" spans="1:12" ht="15.95" customHeight="1">
      <c r="A2" s="228"/>
      <c r="B2" s="229"/>
      <c r="C2" s="229"/>
      <c r="D2" s="229"/>
      <c r="E2" s="229"/>
      <c r="F2" s="229"/>
      <c r="G2" s="229"/>
      <c r="H2" s="229"/>
      <c r="I2" s="229"/>
      <c r="J2" s="229"/>
      <c r="K2" s="229"/>
      <c r="L2" s="230"/>
    </row>
    <row r="3" spans="1:12" ht="15.95" customHeight="1">
      <c r="A3" s="206"/>
      <c r="B3" s="229"/>
      <c r="C3" s="229"/>
      <c r="D3" s="229"/>
      <c r="E3" s="304" t="str">
        <f>Calcul!A1</f>
        <v>Elections municipales 15/03/2020</v>
      </c>
      <c r="F3" s="304"/>
      <c r="G3" s="304"/>
      <c r="H3" s="304"/>
      <c r="I3" s="229"/>
      <c r="J3" s="229"/>
      <c r="K3" s="229"/>
      <c r="L3" s="230"/>
    </row>
    <row r="4" spans="1:12" ht="15.95" customHeight="1">
      <c r="A4" s="197"/>
      <c r="B4" s="229"/>
      <c r="C4" s="229"/>
      <c r="D4" s="229"/>
      <c r="E4" s="229"/>
      <c r="F4" s="229"/>
      <c r="G4" s="229"/>
      <c r="H4" s="229"/>
      <c r="I4" s="229"/>
      <c r="J4" s="198"/>
      <c r="K4" s="199"/>
      <c r="L4" s="200"/>
    </row>
    <row r="5" spans="1:12" ht="15.95" customHeight="1">
      <c r="A5" s="201"/>
      <c r="B5" s="202"/>
      <c r="C5" s="202"/>
      <c r="D5" s="202"/>
      <c r="E5" s="304" t="s">
        <v>56</v>
      </c>
      <c r="F5" s="304"/>
      <c r="G5" s="304"/>
      <c r="H5" s="304"/>
      <c r="I5" s="303" t="str">
        <f>Calcul!A2</f>
        <v>1er tour</v>
      </c>
      <c r="J5" s="303"/>
      <c r="K5" s="303"/>
      <c r="L5" s="230"/>
    </row>
    <row r="6" spans="1:12" s="127" customFormat="1" ht="27" customHeight="1">
      <c r="A6" s="203"/>
      <c r="B6" s="204"/>
      <c r="C6" s="204"/>
      <c r="D6" s="204"/>
      <c r="E6" s="204"/>
      <c r="F6" s="204"/>
      <c r="G6" s="204"/>
      <c r="H6" s="204"/>
      <c r="I6" s="204"/>
      <c r="J6" s="204"/>
      <c r="K6" s="204"/>
      <c r="L6" s="205"/>
    </row>
    <row r="7" spans="1:12" ht="15" customHeight="1" thickBot="1">
      <c r="A7" s="206"/>
      <c r="B7" s="140"/>
      <c r="C7" s="140"/>
      <c r="D7" s="140"/>
      <c r="E7" s="140"/>
      <c r="F7" s="140"/>
      <c r="G7" s="140"/>
      <c r="H7" s="207"/>
      <c r="I7" s="207"/>
      <c r="J7" s="140"/>
      <c r="K7" s="140"/>
      <c r="L7" s="208"/>
    </row>
    <row r="8" spans="1:12" ht="15" customHeight="1" thickTop="1" thickBot="1">
      <c r="A8" s="206"/>
      <c r="B8" s="231" t="s">
        <v>0</v>
      </c>
      <c r="C8" s="310">
        <f>+Calcul!C40</f>
        <v>6631</v>
      </c>
      <c r="D8" s="311"/>
      <c r="E8" s="231" t="s">
        <v>1</v>
      </c>
      <c r="F8" s="310">
        <f>+Calcul!D40</f>
        <v>3923</v>
      </c>
      <c r="G8" s="311"/>
      <c r="H8" s="307" t="s">
        <v>54</v>
      </c>
      <c r="I8" s="308"/>
      <c r="J8" s="308"/>
      <c r="K8" s="305">
        <f>Calcul!D41</f>
        <v>0.5916151410043734</v>
      </c>
      <c r="L8" s="306"/>
    </row>
    <row r="9" spans="1:12" s="127" customFormat="1" ht="15" customHeight="1" thickTop="1">
      <c r="A9" s="203"/>
      <c r="B9" s="204"/>
      <c r="C9" s="204"/>
      <c r="D9" s="204"/>
      <c r="E9" s="204"/>
      <c r="F9" s="204"/>
      <c r="G9" s="204"/>
      <c r="H9" s="204"/>
      <c r="I9" s="204"/>
      <c r="J9" s="204"/>
      <c r="K9" s="204"/>
      <c r="L9" s="205"/>
    </row>
    <row r="10" spans="1:12" ht="15" customHeight="1" thickBot="1">
      <c r="A10" s="206"/>
      <c r="B10" s="207"/>
      <c r="C10" s="140"/>
      <c r="D10" s="140"/>
      <c r="E10" s="231"/>
      <c r="F10" s="140"/>
      <c r="G10" s="140"/>
      <c r="H10" s="207"/>
      <c r="I10" s="207"/>
      <c r="J10" s="140"/>
      <c r="K10" s="140"/>
      <c r="L10" s="208"/>
    </row>
    <row r="11" spans="1:12" ht="15" customHeight="1" thickTop="1" thickBot="1">
      <c r="A11" s="206"/>
      <c r="B11" s="231" t="s">
        <v>26</v>
      </c>
      <c r="C11" s="310">
        <f>Calcul!E40</f>
        <v>311</v>
      </c>
      <c r="D11" s="311"/>
      <c r="E11" s="231" t="s">
        <v>2</v>
      </c>
      <c r="F11" s="310">
        <f>+Calcul!G40</f>
        <v>3612</v>
      </c>
      <c r="G11" s="311"/>
      <c r="H11" s="231"/>
      <c r="I11" s="207"/>
      <c r="J11" s="140"/>
      <c r="K11" s="140"/>
      <c r="L11" s="208"/>
    </row>
    <row r="12" spans="1:12" s="127" customFormat="1" ht="15" customHeight="1" thickTop="1">
      <c r="A12" s="203"/>
      <c r="B12" s="204"/>
      <c r="C12" s="204"/>
      <c r="D12" s="204"/>
      <c r="E12" s="204"/>
      <c r="F12" s="204"/>
      <c r="G12" s="204"/>
      <c r="H12" s="204"/>
      <c r="I12" s="204"/>
      <c r="J12" s="204"/>
      <c r="K12" s="204"/>
      <c r="L12" s="205"/>
    </row>
    <row r="13" spans="1:12" ht="15" customHeight="1">
      <c r="A13" s="206"/>
      <c r="B13" s="140"/>
      <c r="C13" s="312" t="str">
        <f>IF(F8-C11=F11,"","FAUX")</f>
        <v/>
      </c>
      <c r="D13" s="312"/>
      <c r="E13" s="140"/>
      <c r="F13" s="140"/>
      <c r="G13" s="140"/>
      <c r="H13" s="207"/>
      <c r="I13" s="207"/>
      <c r="J13" s="140"/>
      <c r="K13" s="140"/>
      <c r="L13" s="208"/>
    </row>
    <row r="14" spans="1:12" ht="15" customHeight="1">
      <c r="A14" s="206"/>
      <c r="B14" s="209" t="s">
        <v>217</v>
      </c>
      <c r="C14" s="140"/>
      <c r="D14" s="140"/>
      <c r="E14" s="140"/>
      <c r="F14" s="140"/>
      <c r="G14" s="140"/>
      <c r="H14" s="207"/>
      <c r="I14" s="207"/>
      <c r="J14" s="140"/>
      <c r="K14" s="140"/>
      <c r="L14" s="208"/>
    </row>
    <row r="15" spans="1:12" ht="15" customHeight="1">
      <c r="A15" s="206"/>
      <c r="B15" s="231"/>
      <c r="C15" s="140"/>
      <c r="D15" s="140"/>
      <c r="E15" s="140"/>
      <c r="F15" s="140"/>
      <c r="G15" s="140"/>
      <c r="H15" s="207"/>
      <c r="I15" s="207"/>
      <c r="J15" s="140"/>
      <c r="K15" s="140"/>
      <c r="L15" s="208"/>
    </row>
    <row r="16" spans="1:12" ht="15" customHeight="1" thickBot="1">
      <c r="A16" s="206"/>
      <c r="B16" s="140"/>
      <c r="C16" s="140"/>
      <c r="D16" s="140"/>
      <c r="E16" s="140"/>
      <c r="F16" s="140"/>
      <c r="G16" s="140"/>
      <c r="H16" s="207"/>
      <c r="I16" s="207"/>
      <c r="J16" s="140"/>
      <c r="K16" s="140"/>
      <c r="L16" s="208"/>
    </row>
    <row r="17" spans="1:12" s="131" customFormat="1" ht="15" customHeight="1">
      <c r="A17" s="295" t="str">
        <f>'Listes '!F5</f>
        <v>Liste A</v>
      </c>
      <c r="B17" s="296"/>
      <c r="C17" s="296"/>
      <c r="D17" s="296"/>
      <c r="E17" s="129" t="str">
        <f>'Listes '!C5</f>
        <v>Monsieur 1</v>
      </c>
      <c r="F17" s="293">
        <f>'Listes '!H5</f>
        <v>389</v>
      </c>
      <c r="G17" s="293"/>
      <c r="H17" s="294" t="s">
        <v>27</v>
      </c>
      <c r="I17" s="294"/>
      <c r="J17" s="130"/>
      <c r="K17" s="130"/>
      <c r="L17" s="210"/>
    </row>
    <row r="18" spans="1:12" s="131" customFormat="1" ht="15" customHeight="1">
      <c r="A18" s="297"/>
      <c r="B18" s="298"/>
      <c r="C18" s="298"/>
      <c r="D18" s="298"/>
      <c r="E18" s="132" t="s">
        <v>28</v>
      </c>
      <c r="F18" s="309">
        <f>'Listes '!J5</f>
        <v>0.10769656699889259</v>
      </c>
      <c r="G18" s="309"/>
      <c r="H18" s="133" t="s">
        <v>40</v>
      </c>
      <c r="I18" s="134"/>
      <c r="J18" s="134"/>
      <c r="K18" s="135"/>
      <c r="L18" s="211"/>
    </row>
    <row r="19" spans="1:12" s="131" customFormat="1" ht="15" customHeight="1" thickBot="1">
      <c r="A19" s="299"/>
      <c r="B19" s="300"/>
      <c r="C19" s="300"/>
      <c r="D19" s="300"/>
      <c r="E19" s="136" t="s">
        <v>28</v>
      </c>
      <c r="F19" s="301">
        <f>'Listes '!G5</f>
        <v>1</v>
      </c>
      <c r="G19" s="301"/>
      <c r="H19" s="137" t="s">
        <v>29</v>
      </c>
      <c r="I19" s="137"/>
      <c r="J19" s="137"/>
      <c r="K19" s="225"/>
      <c r="L19" s="212"/>
    </row>
    <row r="20" spans="1:12" s="131" customFormat="1" ht="15" customHeight="1">
      <c r="A20" s="213"/>
      <c r="B20" s="134"/>
      <c r="C20" s="134"/>
      <c r="D20" s="134"/>
      <c r="E20" s="132"/>
      <c r="F20" s="135"/>
      <c r="G20" s="135"/>
      <c r="H20" s="134"/>
      <c r="I20" s="134"/>
      <c r="J20" s="134"/>
      <c r="K20" s="135"/>
      <c r="L20" s="211"/>
    </row>
    <row r="21" spans="1:12" s="131" customFormat="1" ht="15" customHeight="1" thickBot="1">
      <c r="A21" s="213"/>
      <c r="B21" s="134"/>
      <c r="C21" s="134"/>
      <c r="D21" s="134"/>
      <c r="E21" s="134"/>
      <c r="F21" s="134"/>
      <c r="G21" s="134"/>
      <c r="H21" s="134"/>
      <c r="I21" s="214"/>
      <c r="J21" s="214"/>
      <c r="K21" s="135"/>
      <c r="L21" s="211"/>
    </row>
    <row r="22" spans="1:12" s="131" customFormat="1" ht="15" customHeight="1">
      <c r="A22" s="295" t="str">
        <f>'Listes '!F38</f>
        <v>Liste B</v>
      </c>
      <c r="B22" s="296"/>
      <c r="C22" s="296"/>
      <c r="D22" s="296"/>
      <c r="E22" s="129" t="str">
        <f>'Listes '!C38</f>
        <v>Monsieur Paul</v>
      </c>
      <c r="F22" s="293">
        <f>'Listes '!H38</f>
        <v>1939</v>
      </c>
      <c r="G22" s="293"/>
      <c r="H22" s="294" t="s">
        <v>27</v>
      </c>
      <c r="I22" s="294"/>
      <c r="J22" s="130"/>
      <c r="K22" s="130"/>
      <c r="L22" s="210"/>
    </row>
    <row r="23" spans="1:12" s="131" customFormat="1" ht="15" customHeight="1">
      <c r="A23" s="297"/>
      <c r="B23" s="298"/>
      <c r="C23" s="298"/>
      <c r="D23" s="298"/>
      <c r="E23" s="132" t="s">
        <v>28</v>
      </c>
      <c r="F23" s="309">
        <f>'Listes '!J38</f>
        <v>0.53682170542635654</v>
      </c>
      <c r="G23" s="309"/>
      <c r="H23" s="133" t="s">
        <v>40</v>
      </c>
      <c r="I23" s="134"/>
      <c r="J23" s="134"/>
      <c r="K23" s="135"/>
      <c r="L23" s="211"/>
    </row>
    <row r="24" spans="1:12" s="131" customFormat="1" ht="15" customHeight="1" thickBot="1">
      <c r="A24" s="299"/>
      <c r="B24" s="300"/>
      <c r="C24" s="300"/>
      <c r="D24" s="300"/>
      <c r="E24" s="136" t="s">
        <v>28</v>
      </c>
      <c r="F24" s="301">
        <f>'Listes '!G38</f>
        <v>15</v>
      </c>
      <c r="G24" s="301"/>
      <c r="H24" s="137" t="s">
        <v>29</v>
      </c>
      <c r="I24" s="137"/>
      <c r="J24" s="137"/>
      <c r="K24" s="225"/>
      <c r="L24" s="212"/>
    </row>
    <row r="25" spans="1:12" s="131" customFormat="1" ht="15" customHeight="1">
      <c r="A25" s="213"/>
      <c r="B25" s="134"/>
      <c r="C25" s="134"/>
      <c r="D25" s="134"/>
      <c r="E25" s="132"/>
      <c r="F25" s="135"/>
      <c r="G25" s="135"/>
      <c r="H25" s="134"/>
      <c r="I25" s="134"/>
      <c r="J25" s="134"/>
      <c r="K25" s="135"/>
      <c r="L25" s="211"/>
    </row>
    <row r="26" spans="1:12" s="131" customFormat="1" ht="15" customHeight="1" thickBot="1">
      <c r="A26" s="213"/>
      <c r="B26" s="134"/>
      <c r="C26" s="134"/>
      <c r="D26" s="134"/>
      <c r="E26" s="132"/>
      <c r="F26" s="135"/>
      <c r="G26" s="135"/>
      <c r="H26" s="134"/>
      <c r="I26" s="134"/>
      <c r="J26" s="134"/>
      <c r="K26" s="135"/>
      <c r="L26" s="211"/>
    </row>
    <row r="27" spans="1:12" s="131" customFormat="1" ht="15" customHeight="1">
      <c r="A27" s="295" t="str">
        <f>'Listes '!F71</f>
        <v>Liste C</v>
      </c>
      <c r="B27" s="296"/>
      <c r="C27" s="296"/>
      <c r="D27" s="296"/>
      <c r="E27" s="129" t="str">
        <f>'Listes '!C71</f>
        <v>Monsieur A</v>
      </c>
      <c r="F27" s="293">
        <f>'Listes '!H71</f>
        <v>1114</v>
      </c>
      <c r="G27" s="293"/>
      <c r="H27" s="294" t="s">
        <v>27</v>
      </c>
      <c r="I27" s="294"/>
      <c r="J27" s="130"/>
      <c r="K27" s="130"/>
      <c r="L27" s="210"/>
    </row>
    <row r="28" spans="1:12" s="131" customFormat="1" ht="15" customHeight="1">
      <c r="A28" s="297"/>
      <c r="B28" s="298"/>
      <c r="C28" s="298"/>
      <c r="D28" s="298"/>
      <c r="E28" s="132" t="s">
        <v>28</v>
      </c>
      <c r="F28" s="309">
        <f>'Listes '!J71</f>
        <v>0.30841638981173863</v>
      </c>
      <c r="G28" s="309"/>
      <c r="H28" s="133" t="s">
        <v>40</v>
      </c>
      <c r="I28" s="134"/>
      <c r="J28" s="134"/>
      <c r="K28" s="135"/>
      <c r="L28" s="211"/>
    </row>
    <row r="29" spans="1:12" s="131" customFormat="1" ht="15" customHeight="1" thickBot="1">
      <c r="A29" s="299"/>
      <c r="B29" s="300"/>
      <c r="C29" s="300"/>
      <c r="D29" s="300"/>
      <c r="E29" s="136" t="s">
        <v>28</v>
      </c>
      <c r="F29" s="301">
        <f>'Listes '!G71</f>
        <v>3</v>
      </c>
      <c r="G29" s="301"/>
      <c r="H29" s="137" t="s">
        <v>29</v>
      </c>
      <c r="I29" s="137"/>
      <c r="J29" s="137"/>
      <c r="K29" s="225"/>
      <c r="L29" s="212"/>
    </row>
    <row r="30" spans="1:12" s="131" customFormat="1" ht="15" customHeight="1">
      <c r="A30" s="213"/>
      <c r="B30" s="134"/>
      <c r="C30" s="134"/>
      <c r="D30" s="134"/>
      <c r="E30" s="132"/>
      <c r="F30" s="135"/>
      <c r="G30" s="135"/>
      <c r="H30" s="134"/>
      <c r="I30" s="134"/>
      <c r="J30" s="134"/>
      <c r="K30" s="135"/>
      <c r="L30" s="211"/>
    </row>
    <row r="31" spans="1:12" s="131" customFormat="1" ht="15" customHeight="1" thickBot="1">
      <c r="A31" s="213"/>
      <c r="B31" s="134"/>
      <c r="C31" s="134"/>
      <c r="D31" s="134"/>
      <c r="E31" s="134"/>
      <c r="F31" s="134"/>
      <c r="G31" s="134"/>
      <c r="H31" s="134"/>
      <c r="I31" s="215"/>
      <c r="J31" s="215"/>
      <c r="K31" s="135"/>
      <c r="L31" s="211"/>
    </row>
    <row r="32" spans="1:12" s="131" customFormat="1" ht="15" customHeight="1">
      <c r="A32" s="295" t="str">
        <f>'Listes '!F104</f>
        <v>Liste D</v>
      </c>
      <c r="B32" s="296"/>
      <c r="C32" s="296"/>
      <c r="D32" s="296"/>
      <c r="E32" s="129" t="str">
        <f>'Listes '!C104</f>
        <v>Madame BA</v>
      </c>
      <c r="F32" s="293">
        <f>'Listes '!H104</f>
        <v>170</v>
      </c>
      <c r="G32" s="293"/>
      <c r="H32" s="294" t="s">
        <v>27</v>
      </c>
      <c r="I32" s="294"/>
      <c r="J32" s="130"/>
      <c r="K32" s="130"/>
      <c r="L32" s="210"/>
    </row>
    <row r="33" spans="1:12" s="131" customFormat="1" ht="15" customHeight="1">
      <c r="A33" s="297"/>
      <c r="B33" s="298"/>
      <c r="C33" s="298"/>
      <c r="D33" s="298"/>
      <c r="E33" s="132" t="s">
        <v>28</v>
      </c>
      <c r="F33" s="309">
        <f>'Listes '!J104</f>
        <v>4.706533776301218E-2</v>
      </c>
      <c r="G33" s="309"/>
      <c r="H33" s="133" t="s">
        <v>40</v>
      </c>
      <c r="I33" s="134"/>
      <c r="J33" s="134"/>
      <c r="K33" s="135"/>
      <c r="L33" s="211"/>
    </row>
    <row r="34" spans="1:12" s="131" customFormat="1" ht="15" customHeight="1" thickBot="1">
      <c r="A34" s="299"/>
      <c r="B34" s="300"/>
      <c r="C34" s="300"/>
      <c r="D34" s="300"/>
      <c r="E34" s="136" t="s">
        <v>28</v>
      </c>
      <c r="F34" s="301">
        <f>'Listes '!G104</f>
        <v>0</v>
      </c>
      <c r="G34" s="301"/>
      <c r="H34" s="137" t="s">
        <v>29</v>
      </c>
      <c r="I34" s="137"/>
      <c r="J34" s="137"/>
      <c r="K34" s="225"/>
      <c r="L34" s="212"/>
    </row>
    <row r="35" spans="1:12" s="127" customFormat="1" ht="15" customHeight="1">
      <c r="A35" s="203"/>
      <c r="B35" s="204"/>
      <c r="C35" s="204"/>
      <c r="D35" s="204"/>
      <c r="E35" s="204"/>
      <c r="F35" s="204"/>
      <c r="G35" s="204"/>
      <c r="H35" s="204"/>
      <c r="I35" s="204"/>
      <c r="J35" s="204"/>
      <c r="K35" s="204"/>
      <c r="L35" s="205"/>
    </row>
    <row r="36" spans="1:12" s="127" customFormat="1" ht="15" customHeight="1">
      <c r="A36" s="203"/>
      <c r="B36" s="204"/>
      <c r="C36" s="204"/>
      <c r="D36" s="204"/>
      <c r="E36" s="204"/>
      <c r="F36" s="204"/>
      <c r="G36" s="204"/>
      <c r="H36" s="204"/>
      <c r="I36" s="204"/>
      <c r="J36" s="204"/>
      <c r="K36" s="204"/>
      <c r="L36" s="205"/>
    </row>
    <row r="37" spans="1:12" s="127" customFormat="1" ht="15" customHeight="1">
      <c r="A37" s="213" t="s">
        <v>51</v>
      </c>
      <c r="B37" s="204"/>
      <c r="C37" s="204"/>
      <c r="D37" s="204"/>
      <c r="E37" s="204"/>
      <c r="F37" s="204"/>
      <c r="G37" s="204"/>
      <c r="H37" s="204"/>
      <c r="I37" s="204"/>
      <c r="J37" s="204"/>
      <c r="K37" s="204"/>
      <c r="L37" s="205"/>
    </row>
    <row r="38" spans="1:12" s="127" customFormat="1" ht="15" customHeight="1">
      <c r="A38" s="213"/>
      <c r="B38" s="204"/>
      <c r="C38" s="204"/>
      <c r="D38" s="204"/>
      <c r="E38" s="204"/>
      <c r="F38" s="204"/>
      <c r="G38" s="204"/>
      <c r="H38" s="204"/>
      <c r="I38" s="204"/>
      <c r="J38" s="204"/>
      <c r="K38" s="204"/>
      <c r="L38" s="205"/>
    </row>
    <row r="39" spans="1:12" s="131" customFormat="1" ht="15" customHeight="1" thickBot="1">
      <c r="A39" s="213"/>
      <c r="B39" s="134"/>
      <c r="C39" s="134"/>
      <c r="D39" s="134"/>
      <c r="E39" s="134"/>
      <c r="F39" s="134"/>
      <c r="G39" s="134"/>
      <c r="H39" s="132"/>
      <c r="I39" s="132"/>
      <c r="J39" s="134"/>
      <c r="K39" s="134"/>
      <c r="L39" s="211"/>
    </row>
    <row r="40" spans="1:12" s="131" customFormat="1" ht="15" customHeight="1">
      <c r="A40" s="317" t="s">
        <v>41</v>
      </c>
      <c r="B40" s="314"/>
      <c r="C40" s="134"/>
      <c r="D40" s="313" t="s">
        <v>41</v>
      </c>
      <c r="E40" s="314"/>
      <c r="F40" s="134"/>
      <c r="G40" s="313" t="s">
        <v>41</v>
      </c>
      <c r="H40" s="314"/>
      <c r="I40" s="132"/>
      <c r="J40" s="313" t="s">
        <v>41</v>
      </c>
      <c r="K40" s="314"/>
      <c r="L40" s="211"/>
    </row>
    <row r="41" spans="1:12" s="131" customFormat="1" ht="15" customHeight="1">
      <c r="A41" s="324" t="str">
        <f>VLOOKUP(101,listes,6,FALSE)</f>
        <v>Liste B</v>
      </c>
      <c r="B41" s="323"/>
      <c r="C41" s="138"/>
      <c r="D41" s="322" t="str">
        <f>VLOOKUP(201,listes,6,FALSE)</f>
        <v>Liste C</v>
      </c>
      <c r="E41" s="323"/>
      <c r="F41" s="138"/>
      <c r="G41" s="322" t="str">
        <f>VLOOKUP(301,listes,6,FALSE)</f>
        <v>Liste A</v>
      </c>
      <c r="H41" s="323"/>
      <c r="I41" s="138"/>
      <c r="J41" s="322" t="str">
        <f>VLOOKUP(401,listes,6,FALSE)</f>
        <v>Liste D</v>
      </c>
      <c r="K41" s="323"/>
      <c r="L41" s="211"/>
    </row>
    <row r="42" spans="1:12" ht="15" customHeight="1">
      <c r="A42" s="324"/>
      <c r="B42" s="323"/>
      <c r="C42" s="138"/>
      <c r="D42" s="322"/>
      <c r="E42" s="323"/>
      <c r="F42" s="138"/>
      <c r="G42" s="322"/>
      <c r="H42" s="323"/>
      <c r="I42" s="138"/>
      <c r="J42" s="322"/>
      <c r="K42" s="323"/>
      <c r="L42" s="208"/>
    </row>
    <row r="43" spans="1:12" ht="15" customHeight="1">
      <c r="A43" s="318" t="s">
        <v>46</v>
      </c>
      <c r="B43" s="319"/>
      <c r="C43" s="138"/>
      <c r="D43" s="321" t="s">
        <v>46</v>
      </c>
      <c r="E43" s="319"/>
      <c r="F43" s="138"/>
      <c r="G43" s="321" t="s">
        <v>46</v>
      </c>
      <c r="H43" s="319"/>
      <c r="I43" s="138"/>
      <c r="J43" s="321" t="s">
        <v>46</v>
      </c>
      <c r="K43" s="319"/>
      <c r="L43" s="208"/>
    </row>
    <row r="44" spans="1:12" ht="15" customHeight="1" thickBot="1">
      <c r="A44" s="320" t="str">
        <f>VLOOKUP(101,listes,3,FALSE)</f>
        <v>Monsieur Paul</v>
      </c>
      <c r="B44" s="316"/>
      <c r="C44" s="138"/>
      <c r="D44" s="315" t="str">
        <f>VLOOKUP(201,listes,3,FALSE)</f>
        <v>Monsieur A</v>
      </c>
      <c r="E44" s="316"/>
      <c r="F44" s="138"/>
      <c r="G44" s="315" t="str">
        <f>VLOOKUP(301,listes,3,FALSE)</f>
        <v>Monsieur 1</v>
      </c>
      <c r="H44" s="316"/>
      <c r="I44" s="138"/>
      <c r="J44" s="315" t="str">
        <f>VLOOKUP(401,listes,3,FALSE)</f>
        <v>Madame BA</v>
      </c>
      <c r="K44" s="316"/>
      <c r="L44" s="208"/>
    </row>
    <row r="45" spans="1:12" ht="15" customHeight="1">
      <c r="A45" s="216"/>
      <c r="B45" s="138"/>
      <c r="C45" s="138"/>
      <c r="D45" s="138"/>
      <c r="E45" s="138"/>
      <c r="F45" s="138"/>
      <c r="G45" s="138"/>
      <c r="H45" s="138"/>
      <c r="I45" s="138"/>
      <c r="J45" s="138"/>
      <c r="K45" s="138"/>
      <c r="L45" s="208"/>
    </row>
    <row r="46" spans="1:12" s="126" customFormat="1" ht="15" customHeight="1">
      <c r="A46" s="217">
        <f>VLOOKUP('Listes '!B5+100,listes,4,FALSE)</f>
        <v>1</v>
      </c>
      <c r="B46" s="218" t="str">
        <f t="shared" ref="B46:B62" si="0">IF(A46="","",VLOOKUP(A46+100,listes,3,FALSE))</f>
        <v>Monsieur Paul</v>
      </c>
      <c r="C46" s="218"/>
      <c r="D46" s="219">
        <f>IF(MAX(A46:A78)=33,"",MAX(A46:A78)+1)</f>
        <v>16</v>
      </c>
      <c r="E46" s="218" t="str">
        <f>VLOOKUP('Listes '!B5+200,listes,5,FALSE)</f>
        <v>Monsieur A</v>
      </c>
      <c r="F46" s="218"/>
      <c r="G46" s="219">
        <f>IF(MAX(D46:D78)=33,"",MAX(D46:D78)+1)</f>
        <v>19</v>
      </c>
      <c r="H46" s="218" t="str">
        <f>VLOOKUP('Listes '!B5+300,listes,5,FALSE)</f>
        <v>Monsieur 1</v>
      </c>
      <c r="I46" s="218"/>
      <c r="J46" s="219">
        <f>IF(OR(MAX(G46:G78)=33,MAX(D46:D78)=33),"",MAX(G46:G78)+1)</f>
        <v>20</v>
      </c>
      <c r="K46" s="218" t="str">
        <f>VLOOKUP('Listes '!B5+400,listes,5,FALSE)</f>
        <v/>
      </c>
      <c r="L46" s="220"/>
    </row>
    <row r="47" spans="1:12" s="126" customFormat="1" ht="15" customHeight="1">
      <c r="A47" s="217">
        <f>VLOOKUP('Listes '!B6+100,listes,4,FALSE)</f>
        <v>2</v>
      </c>
      <c r="B47" s="218" t="str">
        <f t="shared" si="0"/>
        <v>Madame Marie</v>
      </c>
      <c r="C47" s="218"/>
      <c r="D47" s="219">
        <f>IF(E47&lt;&gt;"",D46+1,"")</f>
        <v>17</v>
      </c>
      <c r="E47" s="218" t="str">
        <f>VLOOKUP('Listes '!B6+200,listes,5,FALSE)</f>
        <v>Madame B</v>
      </c>
      <c r="F47" s="218"/>
      <c r="G47" s="219" t="str">
        <f>IF(H47="","",G46+1)</f>
        <v/>
      </c>
      <c r="H47" s="218" t="str">
        <f>VLOOKUP('Listes '!B6+300,listes,5,FALSE)</f>
        <v/>
      </c>
      <c r="I47" s="218"/>
      <c r="J47" s="219" t="str">
        <f>IF(K47="","",J46+1)</f>
        <v/>
      </c>
      <c r="K47" s="218" t="str">
        <f>VLOOKUP('Listes '!B6+400,listes,5,FALSE)</f>
        <v/>
      </c>
      <c r="L47" s="220"/>
    </row>
    <row r="48" spans="1:12" s="126" customFormat="1" ht="15" customHeight="1">
      <c r="A48" s="217">
        <f>VLOOKUP('Listes '!B7+100,listes,4,FALSE)</f>
        <v>3</v>
      </c>
      <c r="B48" s="218" t="str">
        <f t="shared" si="0"/>
        <v>Monsieur Claude</v>
      </c>
      <c r="C48" s="218"/>
      <c r="D48" s="219">
        <f t="shared" ref="D48:D70" si="1">IF(E48&lt;&gt;"",D47+1,"")</f>
        <v>18</v>
      </c>
      <c r="E48" s="218" t="str">
        <f>VLOOKUP('Listes '!B7+200,listes,5,FALSE)</f>
        <v>Monsieur C</v>
      </c>
      <c r="F48" s="218"/>
      <c r="G48" s="219" t="str">
        <f t="shared" ref="G48:G70" si="2">IF(H48="","",G47+1)</f>
        <v/>
      </c>
      <c r="H48" s="218" t="str">
        <f>VLOOKUP('Listes '!B7+300,listes,5,FALSE)</f>
        <v/>
      </c>
      <c r="I48" s="218"/>
      <c r="J48" s="219" t="str">
        <f t="shared" ref="J48:J70" si="3">IF(K48="","",J47+1)</f>
        <v/>
      </c>
      <c r="K48" s="218" t="str">
        <f>VLOOKUP('Listes '!B7+400,listes,5,FALSE)</f>
        <v/>
      </c>
      <c r="L48" s="220"/>
    </row>
    <row r="49" spans="1:12" s="126" customFormat="1" ht="15" customHeight="1">
      <c r="A49" s="217">
        <f>VLOOKUP('Listes '!B8+100,listes,4,FALSE)</f>
        <v>4</v>
      </c>
      <c r="B49" s="218" t="str">
        <f t="shared" si="0"/>
        <v>Madame Colette</v>
      </c>
      <c r="C49" s="218"/>
      <c r="D49" s="219" t="str">
        <f t="shared" si="1"/>
        <v/>
      </c>
      <c r="E49" s="218" t="str">
        <f>VLOOKUP('Listes '!B8+200,listes,5,FALSE)</f>
        <v/>
      </c>
      <c r="F49" s="218"/>
      <c r="G49" s="219" t="str">
        <f t="shared" si="2"/>
        <v/>
      </c>
      <c r="H49" s="218" t="str">
        <f>VLOOKUP('Listes '!B8+300,listes,5,FALSE)</f>
        <v/>
      </c>
      <c r="I49" s="218"/>
      <c r="J49" s="219" t="str">
        <f t="shared" si="3"/>
        <v/>
      </c>
      <c r="K49" s="218" t="str">
        <f>VLOOKUP('Listes '!B8+400,listes,5,FALSE)</f>
        <v/>
      </c>
      <c r="L49" s="220"/>
    </row>
    <row r="50" spans="1:12" s="126" customFormat="1" ht="15" customHeight="1">
      <c r="A50" s="217">
        <f>VLOOKUP('Listes '!B9+100,listes,4,FALSE)</f>
        <v>5</v>
      </c>
      <c r="B50" s="218" t="str">
        <f t="shared" si="0"/>
        <v>Monsieur René</v>
      </c>
      <c r="C50" s="218"/>
      <c r="D50" s="219" t="str">
        <f t="shared" si="1"/>
        <v/>
      </c>
      <c r="E50" s="218" t="str">
        <f>VLOOKUP('Listes '!B9+200,listes,5,FALSE)</f>
        <v/>
      </c>
      <c r="F50" s="218"/>
      <c r="G50" s="219" t="str">
        <f t="shared" si="2"/>
        <v/>
      </c>
      <c r="H50" s="218" t="str">
        <f>VLOOKUP('Listes '!B9+300,listes,5,FALSE)</f>
        <v/>
      </c>
      <c r="I50" s="218"/>
      <c r="J50" s="219" t="str">
        <f t="shared" si="3"/>
        <v/>
      </c>
      <c r="K50" s="218" t="str">
        <f>VLOOKUP('Listes '!B9+400,listes,5,FALSE)</f>
        <v/>
      </c>
      <c r="L50" s="220"/>
    </row>
    <row r="51" spans="1:12" s="126" customFormat="1" ht="15" customHeight="1">
      <c r="A51" s="217">
        <f>VLOOKUP('Listes '!B10+100,listes,4,FALSE)</f>
        <v>6</v>
      </c>
      <c r="B51" s="218" t="str">
        <f t="shared" si="0"/>
        <v>Madame Yvonne</v>
      </c>
      <c r="C51" s="218"/>
      <c r="D51" s="219" t="str">
        <f t="shared" si="1"/>
        <v/>
      </c>
      <c r="E51" s="218" t="str">
        <f>VLOOKUP('Listes '!B10+200,listes,5,FALSE)</f>
        <v/>
      </c>
      <c r="F51" s="218"/>
      <c r="G51" s="219" t="str">
        <f t="shared" si="2"/>
        <v/>
      </c>
      <c r="H51" s="218" t="str">
        <f>VLOOKUP('Listes '!B10+300,listes,5,FALSE)</f>
        <v/>
      </c>
      <c r="I51" s="218"/>
      <c r="J51" s="219" t="str">
        <f t="shared" si="3"/>
        <v/>
      </c>
      <c r="K51" s="218" t="str">
        <f>VLOOKUP('Listes '!B10+400,listes,5,FALSE)</f>
        <v/>
      </c>
      <c r="L51" s="220"/>
    </row>
    <row r="52" spans="1:12" s="126" customFormat="1" ht="15" customHeight="1">
      <c r="A52" s="217">
        <f>VLOOKUP('Listes '!B11+100,listes,4,FALSE)</f>
        <v>7</v>
      </c>
      <c r="B52" s="218" t="str">
        <f t="shared" si="0"/>
        <v>Monsieur Alain</v>
      </c>
      <c r="C52" s="218"/>
      <c r="D52" s="219" t="str">
        <f t="shared" si="1"/>
        <v/>
      </c>
      <c r="E52" s="218" t="str">
        <f>VLOOKUP('Listes '!B11+200,listes,5,FALSE)</f>
        <v/>
      </c>
      <c r="F52" s="218"/>
      <c r="G52" s="219" t="str">
        <f t="shared" si="2"/>
        <v/>
      </c>
      <c r="H52" s="218" t="str">
        <f>VLOOKUP('Listes '!B11+300,listes,5,FALSE)</f>
        <v/>
      </c>
      <c r="I52" s="218"/>
      <c r="J52" s="219" t="str">
        <f t="shared" si="3"/>
        <v/>
      </c>
      <c r="K52" s="218" t="str">
        <f>VLOOKUP('Listes '!B11+400,listes,5,FALSE)</f>
        <v/>
      </c>
      <c r="L52" s="220"/>
    </row>
    <row r="53" spans="1:12" s="126" customFormat="1" ht="15" customHeight="1">
      <c r="A53" s="217">
        <f>VLOOKUP('Listes '!B12+100,listes,4,FALSE)</f>
        <v>8</v>
      </c>
      <c r="B53" s="218" t="str">
        <f t="shared" si="0"/>
        <v>Madame Monique</v>
      </c>
      <c r="C53" s="218"/>
      <c r="D53" s="219" t="str">
        <f t="shared" si="1"/>
        <v/>
      </c>
      <c r="E53" s="218" t="str">
        <f>VLOOKUP('Listes '!B12+200,listes,5,FALSE)</f>
        <v/>
      </c>
      <c r="F53" s="218"/>
      <c r="G53" s="219" t="str">
        <f t="shared" si="2"/>
        <v/>
      </c>
      <c r="H53" s="218" t="str">
        <f>VLOOKUP('Listes '!B12+300,listes,5,FALSE)</f>
        <v/>
      </c>
      <c r="I53" s="218"/>
      <c r="J53" s="219" t="str">
        <f t="shared" si="3"/>
        <v/>
      </c>
      <c r="K53" s="218" t="str">
        <f>VLOOKUP('Listes '!B12+400,listes,5,FALSE)</f>
        <v/>
      </c>
      <c r="L53" s="220"/>
    </row>
    <row r="54" spans="1:12" s="126" customFormat="1" ht="15" customHeight="1">
      <c r="A54" s="217">
        <f>VLOOKUP('Listes '!B13+100,listes,4,FALSE)</f>
        <v>9</v>
      </c>
      <c r="B54" s="218" t="str">
        <f t="shared" si="0"/>
        <v>Monsieur Christian</v>
      </c>
      <c r="C54" s="218"/>
      <c r="D54" s="219" t="str">
        <f t="shared" si="1"/>
        <v/>
      </c>
      <c r="E54" s="218" t="str">
        <f>VLOOKUP('Listes '!B13+200,listes,5,FALSE)</f>
        <v/>
      </c>
      <c r="F54" s="218"/>
      <c r="G54" s="219" t="str">
        <f t="shared" si="2"/>
        <v/>
      </c>
      <c r="H54" s="218" t="str">
        <f>VLOOKUP('Listes '!B13+300,listes,5,FALSE)</f>
        <v/>
      </c>
      <c r="I54" s="218"/>
      <c r="J54" s="219" t="str">
        <f t="shared" si="3"/>
        <v/>
      </c>
      <c r="K54" s="218" t="str">
        <f>VLOOKUP('Listes '!B13+400,listes,5,FALSE)</f>
        <v/>
      </c>
      <c r="L54" s="220"/>
    </row>
    <row r="55" spans="1:12" s="126" customFormat="1" ht="15" customHeight="1">
      <c r="A55" s="217">
        <f>VLOOKUP('Listes '!B14+100,listes,4,FALSE)</f>
        <v>10</v>
      </c>
      <c r="B55" s="218" t="str">
        <f t="shared" si="0"/>
        <v>Madame Martine</v>
      </c>
      <c r="C55" s="218"/>
      <c r="D55" s="219" t="str">
        <f t="shared" si="1"/>
        <v/>
      </c>
      <c r="E55" s="218" t="str">
        <f>VLOOKUP('Listes '!B14+200,listes,5,FALSE)</f>
        <v/>
      </c>
      <c r="F55" s="218"/>
      <c r="G55" s="219" t="str">
        <f t="shared" si="2"/>
        <v/>
      </c>
      <c r="H55" s="218" t="str">
        <f>VLOOKUP('Listes '!B14+300,listes,5,FALSE)</f>
        <v/>
      </c>
      <c r="I55" s="218"/>
      <c r="J55" s="219" t="str">
        <f t="shared" si="3"/>
        <v/>
      </c>
      <c r="K55" s="218" t="str">
        <f>VLOOKUP('Listes '!B14+400,listes,5,FALSE)</f>
        <v/>
      </c>
      <c r="L55" s="220"/>
    </row>
    <row r="56" spans="1:12" s="126" customFormat="1" ht="15" customHeight="1">
      <c r="A56" s="217">
        <f>VLOOKUP('Listes '!B15+100,listes,4,FALSE)</f>
        <v>11</v>
      </c>
      <c r="B56" s="218" t="str">
        <f t="shared" si="0"/>
        <v>Monsieur Joël</v>
      </c>
      <c r="C56" s="218"/>
      <c r="D56" s="219" t="str">
        <f t="shared" si="1"/>
        <v/>
      </c>
      <c r="E56" s="218" t="str">
        <f>VLOOKUP('Listes '!B15+200,listes,5,FALSE)</f>
        <v/>
      </c>
      <c r="F56" s="218"/>
      <c r="G56" s="219" t="str">
        <f t="shared" si="2"/>
        <v/>
      </c>
      <c r="H56" s="218" t="str">
        <f>VLOOKUP('Listes '!B15+300,listes,5,FALSE)</f>
        <v/>
      </c>
      <c r="I56" s="218"/>
      <c r="J56" s="219" t="str">
        <f t="shared" si="3"/>
        <v/>
      </c>
      <c r="K56" s="218" t="str">
        <f>VLOOKUP('Listes '!B15+400,listes,5,FALSE)</f>
        <v/>
      </c>
      <c r="L56" s="220"/>
    </row>
    <row r="57" spans="1:12" s="126" customFormat="1" ht="15" customHeight="1">
      <c r="A57" s="217">
        <f>VLOOKUP('Listes '!B16+100,listes,4,FALSE)</f>
        <v>12</v>
      </c>
      <c r="B57" s="218" t="str">
        <f t="shared" si="0"/>
        <v>Madame Hélène</v>
      </c>
      <c r="C57" s="218"/>
      <c r="D57" s="219" t="str">
        <f t="shared" si="1"/>
        <v/>
      </c>
      <c r="E57" s="218" t="str">
        <f>VLOOKUP('Listes '!B16+200,listes,5,FALSE)</f>
        <v/>
      </c>
      <c r="F57" s="218"/>
      <c r="G57" s="219" t="str">
        <f t="shared" si="2"/>
        <v/>
      </c>
      <c r="H57" s="218" t="str">
        <f>VLOOKUP('Listes '!B16+300,listes,5,FALSE)</f>
        <v/>
      </c>
      <c r="I57" s="218"/>
      <c r="J57" s="219" t="str">
        <f t="shared" si="3"/>
        <v/>
      </c>
      <c r="K57" s="218" t="str">
        <f>VLOOKUP('Listes '!B16+400,listes,5,FALSE)</f>
        <v/>
      </c>
      <c r="L57" s="220"/>
    </row>
    <row r="58" spans="1:12" s="126" customFormat="1" ht="15" customHeight="1">
      <c r="A58" s="217">
        <f>VLOOKUP('Listes '!B17+100,listes,4,FALSE)</f>
        <v>13</v>
      </c>
      <c r="B58" s="218" t="str">
        <f t="shared" si="0"/>
        <v>Monsieur Antoine</v>
      </c>
      <c r="C58" s="218"/>
      <c r="D58" s="219" t="str">
        <f t="shared" si="1"/>
        <v/>
      </c>
      <c r="E58" s="218" t="str">
        <f>VLOOKUP('Listes '!B17+200,listes,5,FALSE)</f>
        <v/>
      </c>
      <c r="F58" s="218"/>
      <c r="G58" s="219" t="str">
        <f t="shared" si="2"/>
        <v/>
      </c>
      <c r="H58" s="218" t="str">
        <f>VLOOKUP('Listes '!B17+300,listes,5,FALSE)</f>
        <v/>
      </c>
      <c r="I58" s="218"/>
      <c r="J58" s="219" t="str">
        <f t="shared" si="3"/>
        <v/>
      </c>
      <c r="K58" s="218" t="str">
        <f>VLOOKUP('Listes '!B17+400,listes,5,FALSE)</f>
        <v/>
      </c>
      <c r="L58" s="220"/>
    </row>
    <row r="59" spans="1:12" s="126" customFormat="1" ht="15" customHeight="1">
      <c r="A59" s="217">
        <f>VLOOKUP('Listes '!B18+100,listes,4,FALSE)</f>
        <v>14</v>
      </c>
      <c r="B59" s="218" t="str">
        <f t="shared" si="0"/>
        <v>Madame Catherine</v>
      </c>
      <c r="C59" s="218"/>
      <c r="D59" s="219" t="str">
        <f t="shared" si="1"/>
        <v/>
      </c>
      <c r="E59" s="218" t="str">
        <f>VLOOKUP('Listes '!B18+200,listes,5,FALSE)</f>
        <v/>
      </c>
      <c r="F59" s="218"/>
      <c r="G59" s="219" t="str">
        <f t="shared" si="2"/>
        <v/>
      </c>
      <c r="H59" s="218" t="str">
        <f>VLOOKUP('Listes '!B18+300,listes,5,FALSE)</f>
        <v/>
      </c>
      <c r="I59" s="218"/>
      <c r="J59" s="219" t="str">
        <f t="shared" si="3"/>
        <v/>
      </c>
      <c r="K59" s="218" t="str">
        <f>VLOOKUP('Listes '!B18+400,listes,5,FALSE)</f>
        <v/>
      </c>
      <c r="L59" s="220"/>
    </row>
    <row r="60" spans="1:12" s="126" customFormat="1" ht="15" customHeight="1">
      <c r="A60" s="217">
        <f>VLOOKUP('Listes '!B19+100,listes,4,FALSE)</f>
        <v>15</v>
      </c>
      <c r="B60" s="218" t="str">
        <f t="shared" si="0"/>
        <v>Monsieur Simon</v>
      </c>
      <c r="C60" s="218"/>
      <c r="D60" s="219" t="str">
        <f t="shared" si="1"/>
        <v/>
      </c>
      <c r="E60" s="218" t="str">
        <f>VLOOKUP('Listes '!B19+200,listes,5,FALSE)</f>
        <v/>
      </c>
      <c r="F60" s="218"/>
      <c r="G60" s="219" t="str">
        <f t="shared" si="2"/>
        <v/>
      </c>
      <c r="H60" s="218" t="str">
        <f>VLOOKUP('Listes '!B19+300,listes,5,FALSE)</f>
        <v/>
      </c>
      <c r="I60" s="218"/>
      <c r="J60" s="219" t="str">
        <f t="shared" si="3"/>
        <v/>
      </c>
      <c r="K60" s="218" t="str">
        <f>VLOOKUP('Listes '!B19+400,listes,5,FALSE)</f>
        <v/>
      </c>
      <c r="L60" s="220"/>
    </row>
    <row r="61" spans="1:12" s="126" customFormat="1" ht="15" customHeight="1">
      <c r="A61" s="217" t="str">
        <f>VLOOKUP('Listes '!B20+100,listes,4,FALSE)</f>
        <v/>
      </c>
      <c r="B61" s="218" t="str">
        <f t="shared" si="0"/>
        <v/>
      </c>
      <c r="C61" s="218"/>
      <c r="D61" s="219" t="str">
        <f t="shared" si="1"/>
        <v/>
      </c>
      <c r="E61" s="218" t="str">
        <f>VLOOKUP('Listes '!B20+200,listes,5,FALSE)</f>
        <v/>
      </c>
      <c r="F61" s="218"/>
      <c r="G61" s="219" t="str">
        <f t="shared" si="2"/>
        <v/>
      </c>
      <c r="H61" s="218" t="str">
        <f>VLOOKUP('Listes '!B20+300,listes,5,FALSE)</f>
        <v/>
      </c>
      <c r="I61" s="218"/>
      <c r="J61" s="219" t="str">
        <f t="shared" si="3"/>
        <v/>
      </c>
      <c r="K61" s="218" t="str">
        <f>VLOOKUP('Listes '!B20+400,listes,5,FALSE)</f>
        <v/>
      </c>
      <c r="L61" s="220"/>
    </row>
    <row r="62" spans="1:12" s="126" customFormat="1" ht="15" customHeight="1">
      <c r="A62" s="217" t="str">
        <f>VLOOKUP('Listes '!B21+100,listes,4,FALSE)</f>
        <v/>
      </c>
      <c r="B62" s="218" t="str">
        <f t="shared" si="0"/>
        <v/>
      </c>
      <c r="C62" s="218"/>
      <c r="D62" s="219" t="str">
        <f t="shared" si="1"/>
        <v/>
      </c>
      <c r="E62" s="218" t="str">
        <f>VLOOKUP('Listes '!B21+200,listes,5,FALSE)</f>
        <v/>
      </c>
      <c r="F62" s="218"/>
      <c r="G62" s="219" t="str">
        <f t="shared" si="2"/>
        <v/>
      </c>
      <c r="H62" s="218" t="str">
        <f>VLOOKUP('Listes '!B21+300,listes,5,FALSE)</f>
        <v/>
      </c>
      <c r="I62" s="218"/>
      <c r="J62" s="219" t="str">
        <f t="shared" si="3"/>
        <v/>
      </c>
      <c r="K62" s="218" t="str">
        <f>VLOOKUP('Listes '!B21+400,listes,5,FALSE)</f>
        <v/>
      </c>
      <c r="L62" s="220"/>
    </row>
    <row r="63" spans="1:12" s="126" customFormat="1" ht="15" customHeight="1">
      <c r="A63" s="217" t="str">
        <f>VLOOKUP('Listes '!B22+100,listes,4,FALSE)</f>
        <v/>
      </c>
      <c r="B63" s="218" t="str">
        <f t="shared" ref="B63:B69" si="4">IF(A63="","",VLOOKUP(A63+100,listes,3,FALSE))</f>
        <v/>
      </c>
      <c r="C63" s="218"/>
      <c r="D63" s="219" t="str">
        <f t="shared" si="1"/>
        <v/>
      </c>
      <c r="E63" s="218" t="str">
        <f>VLOOKUP('Listes '!B22+200,listes,5,FALSE)</f>
        <v/>
      </c>
      <c r="F63" s="218"/>
      <c r="G63" s="219" t="str">
        <f t="shared" si="2"/>
        <v/>
      </c>
      <c r="H63" s="218" t="str">
        <f>VLOOKUP('Listes '!B22+300,listes,5,FALSE)</f>
        <v/>
      </c>
      <c r="I63" s="218"/>
      <c r="J63" s="219" t="str">
        <f t="shared" si="3"/>
        <v/>
      </c>
      <c r="K63" s="218" t="str">
        <f>VLOOKUP('Listes '!B22+400,listes,5,FALSE)</f>
        <v/>
      </c>
      <c r="L63" s="220"/>
    </row>
    <row r="64" spans="1:12" s="126" customFormat="1" ht="15" customHeight="1">
      <c r="A64" s="217" t="str">
        <f>VLOOKUP('Listes '!B23+100,listes,4,FALSE)</f>
        <v/>
      </c>
      <c r="B64" s="218" t="str">
        <f t="shared" si="4"/>
        <v/>
      </c>
      <c r="C64" s="218"/>
      <c r="D64" s="219" t="str">
        <f t="shared" si="1"/>
        <v/>
      </c>
      <c r="E64" s="218" t="str">
        <f>VLOOKUP('Listes '!B23+200,listes,5,FALSE)</f>
        <v/>
      </c>
      <c r="F64" s="218"/>
      <c r="G64" s="219" t="str">
        <f t="shared" si="2"/>
        <v/>
      </c>
      <c r="H64" s="218" t="str">
        <f>VLOOKUP('Listes '!B23+300,listes,5,FALSE)</f>
        <v/>
      </c>
      <c r="I64" s="218"/>
      <c r="J64" s="219" t="str">
        <f t="shared" si="3"/>
        <v/>
      </c>
      <c r="K64" s="218" t="str">
        <f>VLOOKUP('Listes '!B23+400,listes,5,FALSE)</f>
        <v/>
      </c>
      <c r="L64" s="220"/>
    </row>
    <row r="65" spans="1:14" s="126" customFormat="1" ht="15" customHeight="1">
      <c r="A65" s="217" t="str">
        <f>VLOOKUP('Listes '!B24+100,listes,4,FALSE)</f>
        <v/>
      </c>
      <c r="B65" s="218" t="str">
        <f t="shared" si="4"/>
        <v/>
      </c>
      <c r="C65" s="218"/>
      <c r="D65" s="219" t="str">
        <f t="shared" si="1"/>
        <v/>
      </c>
      <c r="E65" s="218" t="str">
        <f>VLOOKUP('Listes '!B24+200,listes,5,FALSE)</f>
        <v/>
      </c>
      <c r="F65" s="218"/>
      <c r="G65" s="219" t="str">
        <f t="shared" si="2"/>
        <v/>
      </c>
      <c r="H65" s="218" t="str">
        <f>VLOOKUP('Listes '!B24+300,listes,5,FALSE)</f>
        <v/>
      </c>
      <c r="I65" s="218"/>
      <c r="J65" s="219" t="str">
        <f t="shared" si="3"/>
        <v/>
      </c>
      <c r="K65" s="218" t="str">
        <f>VLOOKUP('Listes '!B24+400,listes,5,FALSE)</f>
        <v/>
      </c>
      <c r="L65" s="220"/>
    </row>
    <row r="66" spans="1:14" s="126" customFormat="1" ht="15" customHeight="1">
      <c r="A66" s="217" t="str">
        <f>VLOOKUP('Listes '!B25+100,listes,4,FALSE)</f>
        <v/>
      </c>
      <c r="B66" s="218" t="str">
        <f t="shared" si="4"/>
        <v/>
      </c>
      <c r="C66" s="218"/>
      <c r="D66" s="219" t="str">
        <f t="shared" si="1"/>
        <v/>
      </c>
      <c r="E66" s="218" t="str">
        <f>VLOOKUP('Listes '!B25+200,listes,5,FALSE)</f>
        <v/>
      </c>
      <c r="F66" s="218"/>
      <c r="G66" s="219" t="str">
        <f t="shared" si="2"/>
        <v/>
      </c>
      <c r="H66" s="218" t="str">
        <f>VLOOKUP('Listes '!B25+300,listes,5,FALSE)</f>
        <v/>
      </c>
      <c r="I66" s="218"/>
      <c r="J66" s="219" t="str">
        <f t="shared" si="3"/>
        <v/>
      </c>
      <c r="K66" s="218" t="str">
        <f>VLOOKUP('Listes '!B25+400,listes,5,FALSE)</f>
        <v/>
      </c>
      <c r="L66" s="220"/>
    </row>
    <row r="67" spans="1:14" s="126" customFormat="1" ht="15" customHeight="1">
      <c r="A67" s="217" t="str">
        <f>VLOOKUP('Listes '!B26+100,listes,4,FALSE)</f>
        <v/>
      </c>
      <c r="B67" s="218" t="str">
        <f t="shared" si="4"/>
        <v/>
      </c>
      <c r="C67" s="218"/>
      <c r="D67" s="218" t="str">
        <f t="shared" si="1"/>
        <v/>
      </c>
      <c r="E67" s="218" t="str">
        <f>VLOOKUP('Listes '!B26+200,listes,5,FALSE)</f>
        <v/>
      </c>
      <c r="F67" s="218"/>
      <c r="G67" s="218" t="str">
        <f t="shared" si="2"/>
        <v/>
      </c>
      <c r="H67" s="218" t="str">
        <f>VLOOKUP('Listes '!B26+300,listes,5,FALSE)</f>
        <v/>
      </c>
      <c r="I67" s="218"/>
      <c r="J67" s="219" t="str">
        <f t="shared" si="3"/>
        <v/>
      </c>
      <c r="K67" s="218" t="str">
        <f>VLOOKUP('Listes '!B26+400,listes,5,FALSE)</f>
        <v/>
      </c>
      <c r="L67" s="220"/>
    </row>
    <row r="68" spans="1:14" s="126" customFormat="1" ht="15" customHeight="1">
      <c r="A68" s="217" t="str">
        <f>VLOOKUP('Listes '!B27+100,listes,4,FALSE)</f>
        <v/>
      </c>
      <c r="B68" s="218" t="str">
        <f t="shared" si="4"/>
        <v/>
      </c>
      <c r="C68" s="218"/>
      <c r="D68" s="218" t="str">
        <f t="shared" si="1"/>
        <v/>
      </c>
      <c r="E68" s="218" t="str">
        <f>VLOOKUP('Listes '!B27+200,listes,5,FALSE)</f>
        <v/>
      </c>
      <c r="F68" s="218"/>
      <c r="G68" s="218" t="str">
        <f t="shared" si="2"/>
        <v/>
      </c>
      <c r="H68" s="218" t="str">
        <f>VLOOKUP('Listes '!B27+300,listes,5,FALSE)</f>
        <v/>
      </c>
      <c r="I68" s="218"/>
      <c r="J68" s="218" t="str">
        <f t="shared" si="3"/>
        <v/>
      </c>
      <c r="K68" s="218" t="str">
        <f>VLOOKUP('Listes '!B27+400,listes,5,FALSE)</f>
        <v/>
      </c>
      <c r="L68" s="220"/>
    </row>
    <row r="69" spans="1:14" s="126" customFormat="1" ht="15" customHeight="1">
      <c r="A69" s="217" t="str">
        <f>VLOOKUP('Listes '!B28+100,listes,4,FALSE)</f>
        <v/>
      </c>
      <c r="B69" s="218" t="str">
        <f t="shared" si="4"/>
        <v/>
      </c>
      <c r="C69" s="218"/>
      <c r="D69" s="218" t="str">
        <f t="shared" si="1"/>
        <v/>
      </c>
      <c r="E69" s="218" t="str">
        <f>VLOOKUP('Listes '!B28+200,listes,5,FALSE)</f>
        <v/>
      </c>
      <c r="F69" s="218"/>
      <c r="G69" s="218" t="str">
        <f t="shared" si="2"/>
        <v/>
      </c>
      <c r="H69" s="218" t="str">
        <f>VLOOKUP('Listes '!B28+300,listes,5,FALSE)</f>
        <v/>
      </c>
      <c r="I69" s="218"/>
      <c r="J69" s="218" t="str">
        <f t="shared" si="3"/>
        <v/>
      </c>
      <c r="K69" s="218" t="str">
        <f>VLOOKUP('Listes '!B28+400,listes,5,FALSE)</f>
        <v/>
      </c>
      <c r="L69" s="220"/>
    </row>
    <row r="70" spans="1:14" ht="15" customHeight="1">
      <c r="A70" s="217" t="str">
        <f>VLOOKUP('Listes '!B29+100,listes,4,FALSE)</f>
        <v/>
      </c>
      <c r="B70" s="218" t="str">
        <f t="shared" ref="B70:B78" si="5">IF(A70="","",VLOOKUP(A70+100,listes,3,FALSE))</f>
        <v/>
      </c>
      <c r="C70" s="139"/>
      <c r="D70" s="139" t="str">
        <f t="shared" si="1"/>
        <v/>
      </c>
      <c r="E70" s="218" t="str">
        <f>VLOOKUP('Listes '!B29+200,listes,5,FALSE)</f>
        <v/>
      </c>
      <c r="F70" s="139"/>
      <c r="G70" s="139" t="str">
        <f t="shared" si="2"/>
        <v/>
      </c>
      <c r="H70" s="218" t="str">
        <f>VLOOKUP('Listes '!B29+300,listes,5,FALSE)</f>
        <v/>
      </c>
      <c r="I70" s="139"/>
      <c r="J70" s="139" t="str">
        <f t="shared" si="3"/>
        <v/>
      </c>
      <c r="K70" s="218" t="str">
        <f>VLOOKUP('Listes '!B29+400,listes,5,FALSE)</f>
        <v/>
      </c>
      <c r="L70" s="208"/>
      <c r="M70" s="140"/>
      <c r="N70" s="140"/>
    </row>
    <row r="71" spans="1:14" ht="15" customHeight="1">
      <c r="A71" s="217" t="str">
        <f>VLOOKUP('Listes '!B30+100,listes,4,FALSE)</f>
        <v/>
      </c>
      <c r="B71" s="218" t="str">
        <f t="shared" si="5"/>
        <v/>
      </c>
      <c r="C71" s="140"/>
      <c r="D71" s="221"/>
      <c r="E71" s="218" t="str">
        <f>VLOOKUP('Listes '!B30+200,listes,5,FALSE)</f>
        <v/>
      </c>
      <c r="F71" s="140"/>
      <c r="G71" s="140"/>
      <c r="H71" s="218" t="str">
        <f>VLOOKUP('Listes '!B30+300,listes,5,FALSE)</f>
        <v/>
      </c>
      <c r="I71" s="207"/>
      <c r="J71" s="140"/>
      <c r="K71" s="218" t="str">
        <f>VLOOKUP('Listes '!B30+400,listes,5,FALSE)</f>
        <v/>
      </c>
      <c r="L71" s="208"/>
    </row>
    <row r="72" spans="1:14" ht="15" customHeight="1">
      <c r="A72" s="217" t="str">
        <f>VLOOKUP('Listes '!B31+100,listes,4,FALSE)</f>
        <v/>
      </c>
      <c r="B72" s="218" t="str">
        <f t="shared" si="5"/>
        <v/>
      </c>
      <c r="C72" s="140"/>
      <c r="D72" s="221"/>
      <c r="E72" s="218" t="str">
        <f>VLOOKUP('Listes '!B31+200,listes,5,FALSE)</f>
        <v/>
      </c>
      <c r="F72" s="140"/>
      <c r="G72" s="140"/>
      <c r="H72" s="218" t="str">
        <f>VLOOKUP('Listes '!B31+300,listes,5,FALSE)</f>
        <v/>
      </c>
      <c r="I72" s="207"/>
      <c r="J72" s="140"/>
      <c r="K72" s="218" t="str">
        <f>VLOOKUP('Listes '!B31+400,listes,5,FALSE)</f>
        <v/>
      </c>
      <c r="L72" s="208"/>
    </row>
    <row r="73" spans="1:14" ht="15" customHeight="1">
      <c r="A73" s="217" t="str">
        <f>VLOOKUP('Listes '!B32+100,listes,4,FALSE)</f>
        <v/>
      </c>
      <c r="B73" s="218" t="str">
        <f t="shared" si="5"/>
        <v/>
      </c>
      <c r="C73" s="140"/>
      <c r="D73" s="221"/>
      <c r="E73" s="218" t="str">
        <f>VLOOKUP('Listes '!B32+200,listes,5,FALSE)</f>
        <v/>
      </c>
      <c r="F73" s="140"/>
      <c r="G73" s="140"/>
      <c r="H73" s="218" t="str">
        <f>VLOOKUP('Listes '!B32+300,listes,5,FALSE)</f>
        <v/>
      </c>
      <c r="I73" s="207"/>
      <c r="J73" s="140"/>
      <c r="K73" s="218" t="str">
        <f>VLOOKUP('Listes '!B32+400,listes,5,FALSE)</f>
        <v/>
      </c>
      <c r="L73" s="208"/>
    </row>
    <row r="74" spans="1:14" ht="15" customHeight="1">
      <c r="A74" s="217" t="str">
        <f>VLOOKUP('Listes '!B33+100,listes,4,FALSE)</f>
        <v/>
      </c>
      <c r="B74" s="218" t="str">
        <f t="shared" si="5"/>
        <v/>
      </c>
      <c r="C74" s="140"/>
      <c r="D74" s="221"/>
      <c r="E74" s="218" t="str">
        <f>VLOOKUP('Listes '!B33+200,listes,5,FALSE)</f>
        <v/>
      </c>
      <c r="F74" s="140"/>
      <c r="G74" s="140"/>
      <c r="H74" s="218" t="str">
        <f>VLOOKUP('Listes '!B33+300,listes,5,FALSE)</f>
        <v/>
      </c>
      <c r="I74" s="207"/>
      <c r="J74" s="140"/>
      <c r="K74" s="218" t="str">
        <f>VLOOKUP('Listes '!B33+400,listes,5,FALSE)</f>
        <v/>
      </c>
      <c r="L74" s="208"/>
    </row>
    <row r="75" spans="1:14" ht="15" customHeight="1">
      <c r="A75" s="217" t="str">
        <f>VLOOKUP('Listes '!B34+100,listes,4,FALSE)</f>
        <v/>
      </c>
      <c r="B75" s="218" t="str">
        <f t="shared" si="5"/>
        <v/>
      </c>
      <c r="C75" s="140"/>
      <c r="D75" s="140"/>
      <c r="E75" s="218" t="str">
        <f>VLOOKUP('Listes '!B34+200,listes,5,FALSE)</f>
        <v/>
      </c>
      <c r="F75" s="140"/>
      <c r="G75" s="140"/>
      <c r="H75" s="218" t="str">
        <f>VLOOKUP('Listes '!B34+300,listes,5,FALSE)</f>
        <v/>
      </c>
      <c r="I75" s="207"/>
      <c r="J75" s="140"/>
      <c r="K75" s="218" t="str">
        <f>VLOOKUP('Listes '!B34+400,listes,5,FALSE)</f>
        <v/>
      </c>
      <c r="L75" s="208"/>
    </row>
    <row r="76" spans="1:14" ht="15" customHeight="1">
      <c r="A76" s="217" t="str">
        <f>VLOOKUP('Listes '!B35+100,listes,4,FALSE)</f>
        <v/>
      </c>
      <c r="B76" s="218" t="str">
        <f t="shared" si="5"/>
        <v/>
      </c>
      <c r="C76" s="140"/>
      <c r="D76" s="140"/>
      <c r="E76" s="218" t="str">
        <f>VLOOKUP('Listes '!B35+200,listes,5,FALSE)</f>
        <v/>
      </c>
      <c r="F76" s="140"/>
      <c r="G76" s="140"/>
      <c r="H76" s="218" t="str">
        <f>VLOOKUP('Listes '!B35+300,listes,5,FALSE)</f>
        <v/>
      </c>
      <c r="I76" s="207"/>
      <c r="J76" s="140"/>
      <c r="K76" s="218" t="str">
        <f>VLOOKUP('Listes '!B35+400,listes,5,FALSE)</f>
        <v/>
      </c>
      <c r="L76" s="208"/>
    </row>
    <row r="77" spans="1:14" ht="15" customHeight="1">
      <c r="A77" s="217" t="str">
        <f>VLOOKUP('Listes '!B36+100,listes,4,FALSE)</f>
        <v/>
      </c>
      <c r="B77" s="218" t="str">
        <f t="shared" si="5"/>
        <v/>
      </c>
      <c r="C77" s="140"/>
      <c r="D77" s="140"/>
      <c r="E77" s="218" t="str">
        <f>VLOOKUP('Listes '!B36+200,listes,5,FALSE)</f>
        <v/>
      </c>
      <c r="F77" s="140"/>
      <c r="G77" s="140"/>
      <c r="H77" s="218" t="str">
        <f>VLOOKUP('Listes '!B36+300,listes,5,FALSE)</f>
        <v/>
      </c>
      <c r="I77" s="207"/>
      <c r="J77" s="140"/>
      <c r="K77" s="218" t="str">
        <f>VLOOKUP('Listes '!B36+400,listes,5,FALSE)</f>
        <v/>
      </c>
      <c r="L77" s="208"/>
    </row>
    <row r="78" spans="1:14" ht="15" customHeight="1" thickBot="1">
      <c r="A78" s="233" t="str">
        <f>VLOOKUP('Listes '!B37+100,listes,4,FALSE)</f>
        <v/>
      </c>
      <c r="B78" s="234" t="str">
        <f t="shared" si="5"/>
        <v/>
      </c>
      <c r="C78" s="222"/>
      <c r="D78" s="222"/>
      <c r="E78" s="234" t="str">
        <f>VLOOKUP('Listes '!B37+200,listes,5,FALSE)</f>
        <v/>
      </c>
      <c r="F78" s="222"/>
      <c r="G78" s="222"/>
      <c r="H78" s="234" t="str">
        <f>VLOOKUP('Listes '!B37+300,listes,5,FALSE)</f>
        <v/>
      </c>
      <c r="I78" s="223"/>
      <c r="J78" s="222"/>
      <c r="K78" s="234" t="str">
        <f>VLOOKUP('Listes '!B37+400,listes,5,FALSE)</f>
        <v/>
      </c>
      <c r="L78" s="224"/>
    </row>
    <row r="79" spans="1:14" ht="15" customHeight="1" thickTop="1"/>
    <row r="80" spans="1:14" ht="15" customHeight="1"/>
    <row r="81" ht="15" customHeight="1"/>
    <row r="82" ht="15" customHeight="1"/>
  </sheetData>
  <sheetProtection sheet="1" objects="1" scenarios="1" selectLockedCells="1"/>
  <mergeCells count="47">
    <mergeCell ref="D43:E43"/>
    <mergeCell ref="D44:E44"/>
    <mergeCell ref="J41:K42"/>
    <mergeCell ref="A41:B42"/>
    <mergeCell ref="D41:E42"/>
    <mergeCell ref="G41:H42"/>
    <mergeCell ref="G43:H43"/>
    <mergeCell ref="G44:H44"/>
    <mergeCell ref="J43:K43"/>
    <mergeCell ref="J40:K40"/>
    <mergeCell ref="H22:I22"/>
    <mergeCell ref="F22:G22"/>
    <mergeCell ref="J44:K44"/>
    <mergeCell ref="A40:B40"/>
    <mergeCell ref="D40:E40"/>
    <mergeCell ref="G40:H40"/>
    <mergeCell ref="F29:G29"/>
    <mergeCell ref="A22:D24"/>
    <mergeCell ref="F23:G23"/>
    <mergeCell ref="F24:G24"/>
    <mergeCell ref="F32:G32"/>
    <mergeCell ref="A27:D29"/>
    <mergeCell ref="F28:G28"/>
    <mergeCell ref="A43:B43"/>
    <mergeCell ref="A44:B44"/>
    <mergeCell ref="H27:I27"/>
    <mergeCell ref="F34:G34"/>
    <mergeCell ref="A32:D34"/>
    <mergeCell ref="F27:G27"/>
    <mergeCell ref="H32:I32"/>
    <mergeCell ref="F33:G33"/>
    <mergeCell ref="F17:G17"/>
    <mergeCell ref="H17:I17"/>
    <mergeCell ref="A17:D19"/>
    <mergeCell ref="F19:G19"/>
    <mergeCell ref="E1:H1"/>
    <mergeCell ref="I5:K5"/>
    <mergeCell ref="E5:H5"/>
    <mergeCell ref="K8:L8"/>
    <mergeCell ref="H8:J8"/>
    <mergeCell ref="E3:H3"/>
    <mergeCell ref="F18:G18"/>
    <mergeCell ref="C8:D8"/>
    <mergeCell ref="C11:D11"/>
    <mergeCell ref="F8:G8"/>
    <mergeCell ref="F11:G11"/>
    <mergeCell ref="C13:D13"/>
  </mergeCells>
  <phoneticPr fontId="15" type="noConversion"/>
  <printOptions horizontalCentered="1" verticalCentered="1"/>
  <pageMargins left="0" right="0" top="0" bottom="0" header="0.51181102362204722" footer="0.51181102362204722"/>
  <pageSetup paperSize="8" orientation="portrait" r:id="rId1"/>
  <headerFooter alignWithMargins="0"/>
  <ignoredErrors>
    <ignoredError sqref="H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13</vt:i4>
      </vt:variant>
    </vt:vector>
  </HeadingPairs>
  <TitlesOfParts>
    <vt:vector size="17" baseType="lpstr">
      <vt:lpstr>Instructions</vt:lpstr>
      <vt:lpstr>Listes </vt:lpstr>
      <vt:lpstr>Calcul</vt:lpstr>
      <vt:lpstr>Affichage</vt:lpstr>
      <vt:lpstr>'Listes '!CENTA</vt:lpstr>
      <vt:lpstr>'Listes '!CENTB</vt:lpstr>
      <vt:lpstr>'Listes '!DEUX_CENTS</vt:lpstr>
      <vt:lpstr>'Listes '!Impression_des_titres</vt:lpstr>
      <vt:lpstr>listes</vt:lpstr>
      <vt:lpstr>'Listes '!QUATRE_CENTS</vt:lpstr>
      <vt:lpstr>'Listes '!SIX_CENTS</vt:lpstr>
      <vt:lpstr>'Listes '!T_CINQ</vt:lpstr>
      <vt:lpstr>'Listes '!T_DEUX</vt:lpstr>
      <vt:lpstr>'Listes '!T_QUATRE</vt:lpstr>
      <vt:lpstr>'Listes '!T_TROIS</vt:lpstr>
      <vt:lpstr>'Listes '!T_UN</vt:lpstr>
      <vt:lpstr>Calcul!Zone_d_impression</vt:lpstr>
    </vt:vector>
  </TitlesOfParts>
  <Company>Mairie de Montbrison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Paul CHOUVELLON</dc:creator>
  <cp:lastModifiedBy>maite</cp:lastModifiedBy>
  <cp:lastPrinted>2013-11-06T13:35:48Z</cp:lastPrinted>
  <dcterms:created xsi:type="dcterms:W3CDTF">1998-11-24T09:13:50Z</dcterms:created>
  <dcterms:modified xsi:type="dcterms:W3CDTF">2020-01-08T14:35:30Z</dcterms:modified>
</cp:coreProperties>
</file>